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51" firstSheet="7" activeTab="7"/>
  </bookViews>
  <sheets>
    <sheet name="行业类别" sheetId="9" state="hidden" r:id="rId1"/>
    <sheet name="Sheet2" sheetId="10" state="hidden" r:id="rId2"/>
    <sheet name="汇总表" sheetId="2" state="hidden" r:id="rId3"/>
    <sheet name="分数计算总表" sheetId="5" state="hidden" r:id="rId4"/>
    <sheet name="选中的企业" sheetId="12" state="hidden" r:id="rId5"/>
    <sheet name="评分标准-原" sheetId="14" state="hidden" r:id="rId6"/>
    <sheet name="Sheet1" sheetId="17" state="hidden" r:id="rId7"/>
    <sheet name="公示名单" sheetId="48" r:id="rId8"/>
  </sheets>
  <definedNames>
    <definedName name="_xlnm._FilterDatabase" localSheetId="2" hidden="1">汇总表!$A$4:$AA$366</definedName>
    <definedName name="_xlnm._FilterDatabase" localSheetId="3" hidden="1">分数计算总表!$A$4:$AC$366</definedName>
    <definedName name="_xlnm._FilterDatabase" localSheetId="4" hidden="1">选中的企业!$B$1:$K$106</definedName>
    <definedName name="_xlnm._FilterDatabase" localSheetId="6" hidden="1">Sheet1!$A$1:$E$363</definedName>
  </definedNames>
  <calcPr calcId="144525"/>
</workbook>
</file>

<file path=xl/sharedStrings.xml><?xml version="1.0" encoding="utf-8"?>
<sst xmlns="http://schemas.openxmlformats.org/spreadsheetml/2006/main" count="1749">
  <si>
    <t>行业大类代码</t>
  </si>
  <si>
    <t>行业细分代码</t>
  </si>
  <si>
    <t>行业名称</t>
  </si>
  <si>
    <t>1-1</t>
  </si>
  <si>
    <t>电子技术</t>
  </si>
  <si>
    <t>1-2</t>
  </si>
  <si>
    <t>激光</t>
  </si>
  <si>
    <t>1-3</t>
  </si>
  <si>
    <t>光纤通信</t>
  </si>
  <si>
    <t>1-4</t>
  </si>
  <si>
    <t>信息技术</t>
  </si>
  <si>
    <t>1-5</t>
  </si>
  <si>
    <t>机器人</t>
  </si>
  <si>
    <t>1-6</t>
  </si>
  <si>
    <t>宇航</t>
  </si>
  <si>
    <t>1-7</t>
  </si>
  <si>
    <t>新型能源</t>
  </si>
  <si>
    <t>1-8</t>
  </si>
  <si>
    <t>海洋开发</t>
  </si>
  <si>
    <t>1-9</t>
  </si>
  <si>
    <t>新型材料</t>
  </si>
  <si>
    <t>1-10</t>
  </si>
  <si>
    <t>生物工程和生物健康</t>
  </si>
  <si>
    <t>1-11</t>
  </si>
  <si>
    <t>大数据</t>
  </si>
  <si>
    <t>1-12</t>
  </si>
  <si>
    <t>物联网与云计算</t>
  </si>
  <si>
    <t>1-13</t>
  </si>
  <si>
    <t>高端软件</t>
  </si>
  <si>
    <t>1-14</t>
  </si>
  <si>
    <t>互联网</t>
  </si>
  <si>
    <t>1-15</t>
  </si>
  <si>
    <t>人工智能</t>
  </si>
  <si>
    <t>1-16</t>
  </si>
  <si>
    <t>金融科技</t>
  </si>
  <si>
    <t>1-17</t>
  </si>
  <si>
    <t>节能环保</t>
  </si>
  <si>
    <t>1-18</t>
  </si>
  <si>
    <t>消费升级</t>
  </si>
  <si>
    <t>其他</t>
  </si>
  <si>
    <r>
      <rPr>
        <b/>
        <sz val="10"/>
        <rFont val="宋体"/>
        <charset val="134"/>
      </rPr>
      <t>瞪羚企业审核推荐名单汇总表（</t>
    </r>
    <r>
      <rPr>
        <b/>
        <u/>
        <sz val="10"/>
        <rFont val="Times New Roman"/>
        <charset val="134"/>
      </rPr>
      <t>2017</t>
    </r>
    <r>
      <rPr>
        <b/>
        <sz val="10"/>
        <rFont val="宋体"/>
        <charset val="134"/>
      </rPr>
      <t>年度）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</si>
  <si>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汇总单位：（盖章）</t>
    </r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</si>
  <si>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单位：万元、人、项</t>
    </r>
  </si>
  <si>
    <r>
      <rPr>
        <b/>
        <sz val="10"/>
        <rFont val="宋体"/>
        <charset val="134"/>
      </rPr>
      <t>地区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</si>
  <si>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</si>
  <si>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企业名称</t>
    </r>
  </si>
  <si>
    <r>
      <rPr>
        <b/>
        <sz val="10"/>
        <rFont val="宋体"/>
        <charset val="134"/>
      </rPr>
      <t>企业类型</t>
    </r>
  </si>
  <si>
    <r>
      <rPr>
        <b/>
        <sz val="10"/>
        <rFont val="宋体"/>
        <charset val="134"/>
      </rPr>
      <t>所属产业领域</t>
    </r>
  </si>
  <si>
    <r>
      <rPr>
        <b/>
        <sz val="10"/>
        <rFont val="宋体"/>
        <charset val="134"/>
      </rPr>
      <t>主营业务、产品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服务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</si>
  <si>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上年营业收入</t>
    </r>
  </si>
  <si>
    <r>
      <rPr>
        <b/>
        <sz val="10"/>
        <rFont val="宋体"/>
        <charset val="134"/>
      </rPr>
      <t>近两年收入复合增长率</t>
    </r>
    <r>
      <rPr>
        <b/>
        <sz val="10"/>
        <rFont val="Times New Roman"/>
        <charset val="134"/>
      </rPr>
      <t>(%)</t>
    </r>
  </si>
  <si>
    <r>
      <rPr>
        <b/>
        <sz val="10"/>
        <rFont val="宋体"/>
        <charset val="134"/>
      </rPr>
      <t>近两年利润复合增长率</t>
    </r>
    <r>
      <rPr>
        <b/>
        <sz val="10"/>
        <rFont val="Times New Roman"/>
        <charset val="134"/>
      </rPr>
      <t>(%)</t>
    </r>
  </si>
  <si>
    <r>
      <rPr>
        <b/>
        <sz val="10"/>
        <rFont val="宋体"/>
        <charset val="134"/>
      </rPr>
      <t>近两年上缴税金复合增长率</t>
    </r>
    <r>
      <rPr>
        <b/>
        <sz val="10"/>
        <rFont val="Times New Roman"/>
        <charset val="134"/>
      </rPr>
      <t>(%)</t>
    </r>
  </si>
  <si>
    <r>
      <rPr>
        <b/>
        <sz val="10"/>
        <rFont val="宋体"/>
        <charset val="134"/>
      </rPr>
      <t>近两年平均研发投入强度</t>
    </r>
    <r>
      <rPr>
        <b/>
        <sz val="10"/>
        <rFont val="Times New Roman"/>
        <charset val="134"/>
      </rPr>
      <t>(%)</t>
    </r>
  </si>
  <si>
    <r>
      <rPr>
        <b/>
        <sz val="10"/>
        <rFont val="宋体"/>
        <charset val="134"/>
      </rPr>
      <t>从事研发和技术创新活动的科技人员</t>
    </r>
  </si>
  <si>
    <r>
      <rPr>
        <b/>
        <sz val="10"/>
        <rFont val="宋体"/>
        <charset val="134"/>
      </rPr>
      <t>获得发明专利授权数</t>
    </r>
  </si>
  <si>
    <r>
      <rPr>
        <b/>
        <sz val="10"/>
        <rFont val="宋体"/>
        <charset val="134"/>
      </rPr>
      <t>拥有软件著作权数</t>
    </r>
  </si>
  <si>
    <r>
      <rPr>
        <b/>
        <sz val="10"/>
        <rFont val="宋体"/>
        <charset val="134"/>
      </rPr>
      <t>主持和参与制定国际、国家标准数</t>
    </r>
  </si>
  <si>
    <r>
      <rPr>
        <b/>
        <sz val="10"/>
        <rFont val="宋体"/>
        <charset val="134"/>
      </rPr>
      <t>拥有省级以上企业技术中心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研发中心数</t>
    </r>
  </si>
  <si>
    <r>
      <rPr>
        <b/>
        <sz val="10"/>
        <rFont val="宋体"/>
        <charset val="134"/>
      </rPr>
      <t>拥有省级以上工程研发中心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重点实验室数</t>
    </r>
  </si>
  <si>
    <r>
      <rPr>
        <b/>
        <sz val="10"/>
        <rFont val="宋体"/>
        <charset val="134"/>
      </rPr>
      <t>是否省级</t>
    </r>
    <r>
      <rPr>
        <b/>
        <sz val="10"/>
        <rFont val="Times New Roman"/>
        <charset val="134"/>
      </rPr>
      <t>"</t>
    </r>
    <r>
      <rPr>
        <b/>
        <sz val="10"/>
        <rFont val="宋体"/>
        <charset val="134"/>
      </rPr>
      <t>一企一技术</t>
    </r>
    <r>
      <rPr>
        <b/>
        <sz val="10"/>
        <rFont val="Times New Roman"/>
        <charset val="134"/>
      </rPr>
      <t>"</t>
    </r>
    <r>
      <rPr>
        <b/>
        <sz val="10"/>
        <rFont val="宋体"/>
        <charset val="134"/>
      </rPr>
      <t>企业</t>
    </r>
    <r>
      <rPr>
        <b/>
        <sz val="10"/>
        <rFont val="Times New Roman"/>
        <charset val="134"/>
      </rPr>
      <t xml:space="preserve">/ </t>
    </r>
    <r>
      <rPr>
        <b/>
        <sz val="10"/>
        <rFont val="宋体"/>
        <charset val="134"/>
      </rPr>
      <t>隐形冠军</t>
    </r>
  </si>
  <si>
    <r>
      <rPr>
        <b/>
        <sz val="10"/>
        <rFont val="宋体"/>
        <charset val="134"/>
      </rPr>
      <t>是否已获得机构投资</t>
    </r>
    <r>
      <rPr>
        <b/>
        <sz val="10"/>
        <rFont val="Times New Roman"/>
        <charset val="134"/>
      </rPr>
      <t xml:space="preserve">/ </t>
    </r>
    <r>
      <rPr>
        <b/>
        <sz val="10"/>
        <rFont val="宋体"/>
        <charset val="134"/>
      </rPr>
      <t>后备上市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上市</t>
    </r>
  </si>
  <si>
    <r>
      <rPr>
        <b/>
        <sz val="10"/>
        <rFont val="宋体"/>
        <charset val="134"/>
      </rPr>
      <t>备注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</si>
  <si>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</si>
  <si>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占比</t>
    </r>
    <r>
      <rPr>
        <b/>
        <sz val="10"/>
        <rFont val="Times New Roman"/>
        <charset val="134"/>
      </rPr>
      <t xml:space="preserve">  (%)</t>
    </r>
  </si>
  <si>
    <r>
      <rPr>
        <b/>
        <sz val="10"/>
        <rFont val="宋体"/>
        <charset val="134"/>
      </rPr>
      <t>省级以上专家人才数量</t>
    </r>
  </si>
  <si>
    <r>
      <rPr>
        <b/>
        <sz val="10"/>
        <rFont val="宋体"/>
        <charset val="134"/>
      </rPr>
      <t>济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南</t>
    </r>
  </si>
  <si>
    <r>
      <rPr>
        <sz val="10"/>
        <rFont val="宋体"/>
        <charset val="134"/>
      </rPr>
      <t>济南诚方网络科技有限公司</t>
    </r>
  </si>
  <si>
    <r>
      <rPr>
        <sz val="10"/>
        <rFont val="宋体"/>
        <charset val="134"/>
      </rPr>
      <t>有限责任公司</t>
    </r>
  </si>
  <si>
    <r>
      <rPr>
        <sz val="10"/>
        <rFont val="宋体"/>
        <charset val="134"/>
      </rPr>
      <t>新一代信息技术</t>
    </r>
  </si>
  <si>
    <r>
      <rPr>
        <sz val="10"/>
        <rFont val="宋体"/>
        <charset val="134"/>
      </rPr>
      <t>大数据应用挖掘产品、互联网取证产品</t>
    </r>
  </si>
  <si>
    <t>否</t>
  </si>
  <si>
    <t>后备</t>
  </si>
  <si>
    <r>
      <rPr>
        <sz val="10"/>
        <rFont val="宋体"/>
        <charset val="134"/>
      </rPr>
      <t>济南中维世纪科技有限公司</t>
    </r>
  </si>
  <si>
    <r>
      <rPr>
        <sz val="10"/>
        <rFont val="宋体"/>
        <charset val="134"/>
      </rPr>
      <t>新一代信息技术、人工智能</t>
    </r>
  </si>
  <si>
    <r>
      <rPr>
        <sz val="10"/>
        <rFont val="宋体"/>
        <charset val="134"/>
      </rPr>
      <t>智能摄像机、智能录像机、智能家居产品及云视通各类安防行业解决方案</t>
    </r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</si>
  <si>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</si>
  <si>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山东易华录信息技术有限公司</t>
    </r>
  </si>
  <si>
    <r>
      <rPr>
        <sz val="10"/>
        <rFont val="宋体"/>
        <charset val="134"/>
      </rPr>
      <t>国有控股企业</t>
    </r>
  </si>
  <si>
    <r>
      <rPr>
        <sz val="10"/>
        <rFont val="宋体"/>
        <charset val="134"/>
      </rPr>
      <t>大数据、物联网与云计算</t>
    </r>
  </si>
  <si>
    <r>
      <rPr>
        <sz val="10"/>
        <rFont val="宋体"/>
        <charset val="134"/>
      </rPr>
      <t>大数据、物联网、云服务技术的新型业务</t>
    </r>
  </si>
  <si>
    <t>上市</t>
  </si>
  <si>
    <r>
      <rPr>
        <sz val="10"/>
        <rFont val="宋体"/>
        <charset val="134"/>
      </rPr>
      <t>山东九州信泰信息科技股份有限公司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</si>
  <si>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其他股份
有限公司（非上市）</t>
    </r>
  </si>
  <si>
    <r>
      <rPr>
        <sz val="10"/>
        <rFont val="宋体"/>
        <charset val="134"/>
      </rPr>
      <t>电子信息</t>
    </r>
  </si>
  <si>
    <r>
      <rPr>
        <sz val="10"/>
        <rFont val="宋体"/>
        <charset val="134"/>
      </rPr>
      <t>信息安全产品研发、生产、
销售及信息安全服务</t>
    </r>
  </si>
  <si>
    <r>
      <rPr>
        <sz val="10"/>
        <rFont val="宋体"/>
        <charset val="134"/>
      </rPr>
      <t>韩都衣舍电子商务集团股份有限公司</t>
    </r>
  </si>
  <si>
    <r>
      <rPr>
        <sz val="10"/>
        <rFont val="宋体"/>
        <charset val="134"/>
      </rPr>
      <t>中外合资</t>
    </r>
  </si>
  <si>
    <r>
      <rPr>
        <sz val="10"/>
        <rFont val="宋体"/>
        <charset val="134"/>
      </rPr>
      <t>互联网</t>
    </r>
  </si>
  <si>
    <r>
      <rPr>
        <sz val="10"/>
        <rFont val="宋体"/>
        <charset val="134"/>
      </rPr>
      <t>互联网销售服装鞋帽等；从事上述产品批发、进出口；服装的设计；互联网品牌孵化服务等</t>
    </r>
  </si>
  <si>
    <t>是</t>
  </si>
  <si>
    <r>
      <rPr>
        <sz val="10"/>
        <rFont val="宋体"/>
        <charset val="134"/>
      </rPr>
      <t>山东闻远通信技术有限公司</t>
    </r>
  </si>
  <si>
    <r>
      <rPr>
        <sz val="10"/>
        <rFont val="宋体"/>
        <charset val="134"/>
      </rPr>
      <t>其他有限责任公司</t>
    </r>
  </si>
  <si>
    <r>
      <rPr>
        <sz val="10"/>
        <rFont val="Times New Roman"/>
        <charset val="134"/>
      </rPr>
      <t>4G LTE</t>
    </r>
    <r>
      <rPr>
        <sz val="10"/>
        <rFont val="宋体"/>
        <charset val="134"/>
      </rPr>
      <t>移动通信技术产品</t>
    </r>
  </si>
  <si>
    <r>
      <rPr>
        <sz val="10"/>
        <rFont val="宋体"/>
        <charset val="134"/>
      </rPr>
      <t>否</t>
    </r>
  </si>
  <si>
    <r>
      <rPr>
        <sz val="10"/>
        <rFont val="宋体"/>
        <charset val="134"/>
      </rPr>
      <t>山东亿云信息技术有限公司</t>
    </r>
  </si>
  <si>
    <r>
      <rPr>
        <sz val="10"/>
        <rFont val="宋体"/>
        <charset val="134"/>
      </rPr>
      <t>中型</t>
    </r>
  </si>
  <si>
    <r>
      <rPr>
        <sz val="10"/>
        <rFont val="宋体"/>
        <charset val="134"/>
      </rPr>
      <t>大数据、云服务及软件开发与应用</t>
    </r>
  </si>
  <si>
    <r>
      <rPr>
        <sz val="10"/>
        <rFont val="宋体"/>
        <charset val="134"/>
      </rPr>
      <t>山东数字人科技股份有限公司</t>
    </r>
  </si>
  <si>
    <r>
      <rPr>
        <sz val="10"/>
        <rFont val="宋体"/>
        <charset val="134"/>
      </rPr>
      <t>股份有限公司</t>
    </r>
  </si>
  <si>
    <r>
      <rPr>
        <sz val="10"/>
        <rFont val="宋体"/>
        <charset val="134"/>
      </rPr>
      <t>数字化医学教学数字多媒体展示</t>
    </r>
  </si>
  <si>
    <t>新三板</t>
  </si>
  <si>
    <r>
      <rPr>
        <sz val="10"/>
        <rFont val="宋体"/>
        <charset val="134"/>
      </rPr>
      <t>山东中安科技股份有限公司</t>
    </r>
  </si>
  <si>
    <r>
      <rPr>
        <sz val="10"/>
        <rFont val="宋体"/>
        <charset val="134"/>
      </rPr>
      <t>股份有限公司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非上市、自然人投资或控股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</si>
  <si>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软件和信息技术服务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电子信息</t>
    </r>
  </si>
  <si>
    <r>
      <rPr>
        <sz val="10"/>
        <rFont val="宋体"/>
        <charset val="134"/>
      </rPr>
      <t>软件和信息技术产品的开发、生产、技术服务、技术转让；</t>
    </r>
  </si>
  <si>
    <t>/</t>
  </si>
  <si>
    <r>
      <rPr>
        <sz val="10"/>
        <rFont val="宋体"/>
        <charset val="134"/>
      </rPr>
      <t>山东华软金盾软件股份有限公司</t>
    </r>
  </si>
  <si>
    <r>
      <rPr>
        <sz val="10"/>
        <rFont val="宋体"/>
        <charset val="134"/>
      </rPr>
      <t>电子信息技术</t>
    </r>
  </si>
  <si>
    <r>
      <rPr>
        <sz val="10"/>
        <rFont val="宋体"/>
        <charset val="134"/>
      </rPr>
      <t>信息安全的设计、研发、系统集成、销售、技术服务业务</t>
    </r>
  </si>
  <si>
    <r>
      <rPr>
        <sz val="10"/>
        <rFont val="宋体"/>
        <charset val="134"/>
      </rPr>
      <t>山东联科云计算股份有限公司</t>
    </r>
  </si>
  <si>
    <r>
      <rPr>
        <sz val="10"/>
        <rFont val="宋体"/>
        <charset val="134"/>
      </rPr>
      <t>其他股份有限公司（非上市）</t>
    </r>
  </si>
  <si>
    <r>
      <rPr>
        <sz val="10"/>
        <rFont val="宋体"/>
        <charset val="134"/>
      </rPr>
      <t>大数据、云计算</t>
    </r>
  </si>
  <si>
    <r>
      <rPr>
        <sz val="10"/>
        <rFont val="宋体"/>
        <charset val="134"/>
      </rPr>
      <t>山东鲁能智能技术有限公司</t>
    </r>
  </si>
  <si>
    <r>
      <rPr>
        <sz val="10"/>
        <rFont val="宋体"/>
        <charset val="134"/>
      </rPr>
      <t>国有企业</t>
    </r>
  </si>
  <si>
    <r>
      <rPr>
        <sz val="10"/>
        <rFont val="宋体"/>
        <charset val="134"/>
      </rPr>
      <t>智能机器人
电动汽车充电设施</t>
    </r>
  </si>
  <si>
    <r>
      <rPr>
        <sz val="10"/>
        <rFont val="宋体"/>
        <charset val="134"/>
      </rPr>
      <t>电力机器人、综合能源设施、智能电网辅助设备</t>
    </r>
  </si>
  <si>
    <r>
      <rPr>
        <sz val="10"/>
        <rFont val="宋体"/>
        <charset val="134"/>
      </rPr>
      <t>山东天岳晶体材料有限公司</t>
    </r>
  </si>
  <si>
    <r>
      <rPr>
        <sz val="10"/>
        <rFont val="宋体"/>
        <charset val="134"/>
      </rPr>
      <t>民营</t>
    </r>
  </si>
  <si>
    <r>
      <rPr>
        <sz val="10"/>
        <rFont val="宋体"/>
        <charset val="134"/>
      </rPr>
      <t>先进半导体材料</t>
    </r>
  </si>
  <si>
    <r>
      <rPr>
        <sz val="10"/>
        <rFont val="宋体"/>
        <charset val="134"/>
      </rPr>
      <t>宽禁带半导体碳化硅单晶材料</t>
    </r>
  </si>
  <si>
    <r>
      <rPr>
        <sz val="10"/>
        <rFont val="宋体"/>
        <charset val="134"/>
      </rPr>
      <t>瀚高基础软件股份有限公司</t>
    </r>
  </si>
  <si>
    <r>
      <rPr>
        <sz val="10"/>
        <rFont val="宋体"/>
        <charset val="134"/>
      </rPr>
      <t>股份制有限公司</t>
    </r>
  </si>
  <si>
    <r>
      <rPr>
        <sz val="10"/>
        <rFont val="宋体"/>
        <charset val="134"/>
      </rPr>
      <t>服务业</t>
    </r>
  </si>
  <si>
    <r>
      <rPr>
        <sz val="10"/>
        <rFont val="宋体"/>
        <charset val="134"/>
      </rPr>
      <t>国产数据库</t>
    </r>
  </si>
  <si>
    <r>
      <rPr>
        <sz val="10"/>
        <rFont val="宋体"/>
        <charset val="134"/>
      </rPr>
      <t>山东众阳软件有限公司</t>
    </r>
  </si>
  <si>
    <r>
      <rPr>
        <sz val="10"/>
        <rFont val="宋体"/>
        <charset val="134"/>
      </rPr>
      <t>信息技术</t>
    </r>
  </si>
  <si>
    <r>
      <rPr>
        <sz val="10"/>
        <rFont val="宋体"/>
        <charset val="134"/>
      </rPr>
      <t>计算机软件的开发、技术咨询、技术服务及技术转让；</t>
    </r>
  </si>
  <si>
    <r>
      <rPr>
        <sz val="10"/>
        <rFont val="宋体"/>
        <charset val="134"/>
      </rPr>
      <t>山东华光光电子股份有限公司</t>
    </r>
  </si>
  <si>
    <r>
      <rPr>
        <sz val="10"/>
        <rFont val="宋体"/>
        <charset val="134"/>
      </rPr>
      <t>制造业</t>
    </r>
  </si>
  <si>
    <r>
      <rPr>
        <sz val="10"/>
        <rFont val="宋体"/>
        <charset val="134"/>
      </rPr>
      <t>半导体激光发光材料、管芯、器件及应用产品的开发、生产和销售</t>
    </r>
  </si>
  <si>
    <r>
      <rPr>
        <sz val="10"/>
        <rFont val="宋体"/>
        <charset val="134"/>
      </rPr>
      <t>济南科明数码技术股份有限公司</t>
    </r>
  </si>
  <si>
    <r>
      <rPr>
        <sz val="10"/>
        <rFont val="宋体"/>
        <charset val="134"/>
      </rPr>
      <t>软件和信息技术服务业</t>
    </r>
  </si>
  <si>
    <r>
      <rPr>
        <sz val="10"/>
        <rFont val="宋体"/>
        <charset val="134"/>
      </rPr>
      <t>虚拟仿真教学系统，科明多媒体教学系统等</t>
    </r>
  </si>
  <si>
    <r>
      <rPr>
        <sz val="10"/>
        <rFont val="宋体"/>
        <charset val="134"/>
      </rPr>
      <t>山东蓝贝思特教装集团股份有限公司</t>
    </r>
  </si>
  <si>
    <r>
      <rPr>
        <sz val="10"/>
        <rFont val="宋体"/>
        <charset val="134"/>
      </rPr>
      <t>教育装备制造业</t>
    </r>
  </si>
  <si>
    <r>
      <rPr>
        <sz val="10"/>
        <rFont val="宋体"/>
        <charset val="134"/>
      </rPr>
      <t>多媒体智能教育装备制造业</t>
    </r>
  </si>
  <si>
    <r>
      <rPr>
        <sz val="10"/>
        <rFont val="宋体"/>
        <charset val="134"/>
      </rPr>
      <t>山东海莱云视股份有限公司</t>
    </r>
  </si>
  <si>
    <r>
      <rPr>
        <sz val="10"/>
        <rFont val="宋体"/>
        <charset val="134"/>
      </rPr>
      <t>股份公司</t>
    </r>
  </si>
  <si>
    <r>
      <rPr>
        <sz val="10"/>
        <rFont val="宋体"/>
        <charset val="134"/>
      </rPr>
      <t>视频购物内容提供商</t>
    </r>
  </si>
  <si>
    <r>
      <rPr>
        <sz val="10"/>
        <rFont val="宋体"/>
        <charset val="134"/>
      </rPr>
      <t>山东首信信息科技有限公司</t>
    </r>
  </si>
  <si>
    <r>
      <rPr>
        <sz val="10"/>
        <rFont val="宋体"/>
        <charset val="134"/>
      </rPr>
      <t>计算机软硬件开发、信息技术咨询等</t>
    </r>
  </si>
  <si>
    <r>
      <rPr>
        <sz val="10"/>
        <rFont val="宋体"/>
        <charset val="134"/>
      </rPr>
      <t>山东博科生物产业有限公司</t>
    </r>
  </si>
  <si>
    <r>
      <rPr>
        <sz val="10"/>
        <rFont val="宋体"/>
        <charset val="134"/>
      </rPr>
      <t>生物健康</t>
    </r>
  </si>
  <si>
    <r>
      <rPr>
        <sz val="10"/>
        <rFont val="宋体"/>
        <charset val="134"/>
      </rPr>
      <t>医疗器械及实验设备</t>
    </r>
  </si>
  <si>
    <r>
      <rPr>
        <sz val="10"/>
        <rFont val="宋体"/>
        <charset val="134"/>
      </rPr>
      <t>山东明仁福瑞达制药股份有限公司</t>
    </r>
  </si>
  <si>
    <r>
      <rPr>
        <sz val="10"/>
        <rFont val="宋体"/>
        <charset val="134"/>
      </rPr>
      <t>生物与新医药</t>
    </r>
  </si>
  <si>
    <r>
      <rPr>
        <sz val="10"/>
        <rFont val="宋体"/>
        <charset val="134"/>
      </rPr>
      <t>口服液、硬胶囊剂、颗粒剂、软膏剂、片剂、乳膏剂、膏药生产</t>
    </r>
  </si>
  <si>
    <r>
      <rPr>
        <sz val="10"/>
        <rFont val="宋体"/>
        <charset val="134"/>
      </rPr>
      <t>山东金煜电子科技有限公司</t>
    </r>
  </si>
  <si>
    <r>
      <rPr>
        <sz val="10"/>
        <rFont val="宋体"/>
        <charset val="134"/>
      </rPr>
      <t>电源及在线监测、配网终端、运维服务</t>
    </r>
  </si>
  <si>
    <r>
      <rPr>
        <sz val="10"/>
        <rFont val="宋体"/>
        <charset val="134"/>
      </rPr>
      <t>山东东方红信息科技有限公司</t>
    </r>
  </si>
  <si>
    <r>
      <rPr>
        <sz val="10"/>
        <rFont val="宋体"/>
        <charset val="134"/>
      </rPr>
      <t>有限责任贵公司</t>
    </r>
  </si>
  <si>
    <r>
      <rPr>
        <sz val="10"/>
        <rFont val="宋体"/>
        <charset val="134"/>
      </rPr>
      <t>政府和企业信息化建设软件平台及认证软件</t>
    </r>
  </si>
  <si>
    <r>
      <rPr>
        <sz val="10"/>
        <rFont val="宋体"/>
        <charset val="134"/>
      </rPr>
      <t>山东确信信息产业股份有限公司</t>
    </r>
  </si>
  <si>
    <r>
      <rPr>
        <sz val="10"/>
        <rFont val="宋体"/>
        <charset val="134"/>
      </rPr>
      <t>信息安全</t>
    </r>
  </si>
  <si>
    <r>
      <rPr>
        <sz val="10"/>
        <rFont val="宋体"/>
        <charset val="134"/>
      </rPr>
      <t>主要从事商用密码产品研发、生产与销售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信息安全集成、商用密码应用产品。</t>
    </r>
  </si>
  <si>
    <r>
      <rPr>
        <sz val="10"/>
        <rFont val="宋体"/>
        <charset val="134"/>
      </rPr>
      <t>山东莱博生物科技有限公司</t>
    </r>
  </si>
  <si>
    <r>
      <rPr>
        <sz val="10"/>
        <rFont val="宋体"/>
        <charset val="134"/>
      </rPr>
      <t>生物医药</t>
    </r>
  </si>
  <si>
    <r>
      <rPr>
        <sz val="10"/>
        <rFont val="宋体"/>
        <charset val="134"/>
      </rPr>
      <t>Ⅱ、Ⅲ类临床检验分析仪器及体外诊断试剂的研发、生产、销售</t>
    </r>
  </si>
  <si>
    <r>
      <rPr>
        <sz val="10"/>
        <rFont val="宋体"/>
        <charset val="134"/>
      </rPr>
      <t>山东创新药物研发有限公司</t>
    </r>
  </si>
  <si>
    <r>
      <rPr>
        <sz val="10"/>
        <rFont val="宋体"/>
        <charset val="134"/>
      </rPr>
      <t>药物研发</t>
    </r>
  </si>
  <si>
    <r>
      <rPr>
        <sz val="10"/>
        <rFont val="宋体"/>
        <charset val="134"/>
      </rPr>
      <t>山东百川同创能源有限公司</t>
    </r>
  </si>
  <si>
    <r>
      <rPr>
        <sz val="10"/>
        <rFont val="宋体"/>
        <charset val="134"/>
      </rPr>
      <t>小型企业</t>
    </r>
  </si>
  <si>
    <r>
      <rPr>
        <sz val="10"/>
        <rFont val="宋体"/>
        <charset val="134"/>
      </rPr>
      <t>节能环保</t>
    </r>
  </si>
  <si>
    <r>
      <rPr>
        <sz val="10"/>
        <rFont val="宋体"/>
        <charset val="134"/>
      </rPr>
      <t>固体废弃物资源化利用、大中型沼气工程、气化集中供气供热、生物质活性炭制备</t>
    </r>
  </si>
  <si>
    <r>
      <rPr>
        <sz val="10"/>
        <rFont val="宋体"/>
        <charset val="134"/>
      </rPr>
      <t>山东维平信息安全测评技术有限公司</t>
    </r>
  </si>
  <si>
    <r>
      <rPr>
        <sz val="10"/>
        <rFont val="宋体"/>
        <charset val="134"/>
      </rPr>
      <t>网络安全</t>
    </r>
  </si>
  <si>
    <r>
      <rPr>
        <sz val="10"/>
        <rFont val="宋体"/>
        <charset val="134"/>
      </rPr>
      <t>等级保护测评</t>
    </r>
  </si>
  <si>
    <r>
      <rPr>
        <sz val="10"/>
        <rFont val="宋体"/>
        <charset val="134"/>
      </rPr>
      <t>山东国舜建设集团有限公司</t>
    </r>
  </si>
  <si>
    <r>
      <rPr>
        <sz val="10"/>
        <rFont val="宋体"/>
        <charset val="134"/>
      </rPr>
      <t>大气污染防治</t>
    </r>
  </si>
  <si>
    <r>
      <rPr>
        <sz val="10"/>
        <rFont val="宋体"/>
        <charset val="134"/>
      </rPr>
      <t>主营业务：环境友好型产品及服务（钢厂烧结机烟气、电厂燃煤锅炉烟气等多种污染物排放治理投资、设计、建设、运营、咨询服务）。主要产品：工业烟气脱硫、脱硝、湿式电除尘超低排放治理成套制造装备</t>
    </r>
  </si>
  <si>
    <r>
      <rPr>
        <sz val="10"/>
        <rFont val="宋体"/>
        <charset val="134"/>
      </rPr>
      <t>山东和同信息科技股份有限公司</t>
    </r>
  </si>
  <si>
    <r>
      <rPr>
        <sz val="10"/>
        <rFont val="宋体"/>
        <charset val="134"/>
      </rPr>
      <t>先进制造</t>
    </r>
  </si>
  <si>
    <r>
      <rPr>
        <sz val="10"/>
        <rFont val="宋体"/>
        <charset val="134"/>
      </rPr>
      <t>信息系统集成、超声波热能表、热能表、饮用水智能水表、智能燃气表等</t>
    </r>
  </si>
  <si>
    <r>
      <rPr>
        <sz val="10"/>
        <rFont val="宋体"/>
        <charset val="134"/>
      </rPr>
      <t>山东新凌志检测技术有限公司</t>
    </r>
  </si>
  <si>
    <r>
      <rPr>
        <sz val="10"/>
        <rFont val="宋体"/>
        <charset val="134"/>
      </rPr>
      <t>有限责
任公司</t>
    </r>
  </si>
  <si>
    <r>
      <rPr>
        <sz val="10"/>
        <rFont val="宋体"/>
        <charset val="134"/>
      </rPr>
      <t>工业（其他
专用设
备制造）</t>
    </r>
  </si>
  <si>
    <r>
      <rPr>
        <sz val="10"/>
        <rFont val="宋体"/>
        <charset val="134"/>
      </rPr>
      <t>机动车检测设备的生产、销售、研发</t>
    </r>
  </si>
  <si>
    <r>
      <rPr>
        <b/>
        <sz val="10"/>
        <rFont val="宋体"/>
        <charset val="134"/>
      </rPr>
      <t>淄博</t>
    </r>
  </si>
  <si>
    <r>
      <rPr>
        <sz val="10"/>
        <rFont val="宋体"/>
        <charset val="134"/>
      </rPr>
      <t>淄博加华新材料资源有限公司</t>
    </r>
  </si>
  <si>
    <r>
      <rPr>
        <sz val="10"/>
        <rFont val="宋体"/>
        <charset val="134"/>
      </rPr>
      <t>精细化工</t>
    </r>
  </si>
  <si>
    <r>
      <rPr>
        <sz val="10"/>
        <rFont val="宋体"/>
        <charset val="134"/>
      </rPr>
      <t>生产销售稀土
系列锆系列产品</t>
    </r>
  </si>
  <si>
    <r>
      <rPr>
        <sz val="10"/>
        <rFont val="宋体"/>
        <charset val="134"/>
      </rPr>
      <t>淄博黄河龙生物工程有限公司</t>
    </r>
  </si>
  <si>
    <r>
      <rPr>
        <sz val="10"/>
        <rFont val="宋体"/>
        <charset val="134"/>
      </rPr>
      <t>生物技术</t>
    </r>
  </si>
  <si>
    <r>
      <rPr>
        <sz val="10"/>
        <rFont val="宋体"/>
        <charset val="134"/>
      </rPr>
      <t>胶原蛋白肠衣</t>
    </r>
  </si>
  <si>
    <r>
      <rPr>
        <sz val="10"/>
        <rFont val="宋体"/>
        <charset val="134"/>
      </rPr>
      <t>山东智洋电气股份有限公司</t>
    </r>
  </si>
  <si>
    <r>
      <rPr>
        <sz val="10"/>
        <rFont val="宋体"/>
        <charset val="134"/>
      </rPr>
      <t>小型</t>
    </r>
  </si>
  <si>
    <r>
      <rPr>
        <sz val="10"/>
        <rFont val="宋体"/>
        <charset val="134"/>
      </rPr>
      <t>智能电气设备和解决方案、智能监控管理相关产品的软硬件</t>
    </r>
  </si>
  <si>
    <r>
      <rPr>
        <sz val="10"/>
        <rFont val="宋体"/>
        <charset val="134"/>
      </rPr>
      <t>山东泰展机电科技股份有限公司</t>
    </r>
  </si>
  <si>
    <r>
      <rPr>
        <sz val="10"/>
        <rFont val="宋体"/>
        <charset val="134"/>
      </rPr>
      <t>高端装备制造</t>
    </r>
  </si>
  <si>
    <r>
      <rPr>
        <sz val="10"/>
        <rFont val="宋体"/>
        <charset val="134"/>
      </rPr>
      <t>汽车底盘悬浮空气泵等零部件</t>
    </r>
  </si>
  <si>
    <r>
      <rPr>
        <sz val="10"/>
        <rFont val="宋体"/>
        <charset val="134"/>
      </rPr>
      <t>山东华安新材料有限公司</t>
    </r>
  </si>
  <si>
    <r>
      <rPr>
        <sz val="10"/>
        <rFont val="宋体"/>
        <charset val="134"/>
      </rPr>
      <t>新材料</t>
    </r>
  </si>
  <si>
    <r>
      <rPr>
        <sz val="10"/>
        <rFont val="宋体"/>
        <charset val="134"/>
      </rPr>
      <t>制冷剂</t>
    </r>
  </si>
  <si>
    <r>
      <rPr>
        <sz val="10"/>
        <rFont val="宋体"/>
        <charset val="134"/>
      </rPr>
      <t>淄博泰光电力器材厂</t>
    </r>
  </si>
  <si>
    <r>
      <rPr>
        <sz val="10"/>
        <rFont val="宋体"/>
        <charset val="134"/>
      </rPr>
      <t>新产品</t>
    </r>
  </si>
  <si>
    <r>
      <rPr>
        <sz val="10"/>
        <rFont val="宋体"/>
        <charset val="134"/>
      </rPr>
      <t>复合绝缘子</t>
    </r>
  </si>
  <si>
    <r>
      <rPr>
        <sz val="10"/>
        <rFont val="宋体"/>
        <charset val="134"/>
      </rPr>
      <t>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</si>
  <si>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淄博侨森医疗用品股份有限公司</t>
    </r>
  </si>
  <si>
    <r>
      <rPr>
        <sz val="10"/>
        <rFont val="宋体"/>
        <charset val="134"/>
      </rPr>
      <t>医疗器械</t>
    </r>
  </si>
  <si>
    <r>
      <rPr>
        <sz val="10"/>
        <rFont val="宋体"/>
        <charset val="134"/>
      </rPr>
      <t>一次性使用输液器、输血器、延长管等输注器具</t>
    </r>
  </si>
  <si>
    <r>
      <rPr>
        <sz val="10"/>
        <rFont val="宋体"/>
        <charset val="134"/>
      </rPr>
      <t>山东淄博环宇桥梁模板有限公司</t>
    </r>
  </si>
  <si>
    <r>
      <rPr>
        <sz val="10"/>
        <rFont val="宋体"/>
        <charset val="134"/>
      </rPr>
      <t>模具</t>
    </r>
  </si>
  <si>
    <r>
      <rPr>
        <sz val="10"/>
        <rFont val="宋体"/>
        <charset val="134"/>
      </rPr>
      <t>山东天音生物科技有限公司</t>
    </r>
  </si>
  <si>
    <r>
      <rPr>
        <sz val="10"/>
        <rFont val="宋体"/>
        <charset val="134"/>
      </rPr>
      <t>饲料添加剂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天然叶黄素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源自万寿菊</t>
    </r>
    <r>
      <rPr>
        <sz val="10"/>
        <rFont val="Times New Roman"/>
        <charset val="134"/>
      </rPr>
      <t xml:space="preserve">) </t>
    </r>
    <r>
      <rPr>
        <sz val="10"/>
        <rFont val="宋体"/>
        <charset val="134"/>
      </rPr>
      <t>、辣椒红</t>
    </r>
    <r>
      <rPr>
        <sz val="10"/>
        <rFont val="Times New Roman"/>
        <charset val="134"/>
      </rPr>
      <t>]</t>
    </r>
    <r>
      <rPr>
        <sz val="10"/>
        <rFont val="宋体"/>
        <charset val="134"/>
      </rPr>
      <t>、混合型饲料添加剂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天然叶黄素、辣椒红、</t>
    </r>
    <r>
      <rPr>
        <sz val="10"/>
        <rFont val="Times New Roman"/>
        <charset val="134"/>
      </rPr>
      <t>β,β-</t>
    </r>
    <r>
      <rPr>
        <sz val="10"/>
        <rFont val="宋体"/>
        <charset val="134"/>
      </rPr>
      <t>胡萝卜</t>
    </r>
    <r>
      <rPr>
        <sz val="10"/>
        <rFont val="Times New Roman"/>
        <charset val="134"/>
      </rPr>
      <t>-4,4-</t>
    </r>
    <r>
      <rPr>
        <sz val="10"/>
        <rFont val="宋体"/>
        <charset val="134"/>
      </rPr>
      <t>二酮（斑蝥黄）、</t>
    </r>
    <r>
      <rPr>
        <sz val="10"/>
        <rFont val="Times New Roman"/>
        <charset val="134"/>
      </rPr>
      <t>β-</t>
    </r>
    <r>
      <rPr>
        <sz val="10"/>
        <rFont val="宋体"/>
        <charset val="134"/>
      </rPr>
      <t>阿朴</t>
    </r>
    <r>
      <rPr>
        <sz val="10"/>
        <rFont val="Times New Roman"/>
        <charset val="134"/>
      </rPr>
      <t xml:space="preserve"> -8’-</t>
    </r>
    <r>
      <rPr>
        <sz val="10"/>
        <rFont val="宋体"/>
        <charset val="134"/>
      </rPr>
      <t>胡萝卜素酸乙酯、虾青素</t>
    </r>
    <r>
      <rPr>
        <sz val="10"/>
        <rFont val="Times New Roman"/>
        <charset val="134"/>
      </rPr>
      <t>]</t>
    </r>
    <r>
      <rPr>
        <sz val="10"/>
        <rFont val="宋体"/>
        <charset val="134"/>
      </rPr>
      <t>、食品添加剂（辣椒红色素、辣椒油树脂、叶黄素）、食品（叶黄素酯粉、玉米黄质）的生产、销售；</t>
    </r>
    <r>
      <rPr>
        <sz val="10"/>
        <rFont val="Times New Roman"/>
        <charset val="134"/>
      </rPr>
      <t>(3R,3</t>
    </r>
    <r>
      <rPr>
        <sz val="10"/>
        <rFont val="宋体"/>
        <charset val="134"/>
      </rPr>
      <t>′</t>
    </r>
    <r>
      <rPr>
        <sz val="10"/>
        <rFont val="Times New Roman"/>
        <charset val="134"/>
      </rPr>
      <t>R)-</t>
    </r>
    <r>
      <rPr>
        <sz val="10"/>
        <rFont val="宋体"/>
        <charset val="134"/>
      </rPr>
      <t>二羟基</t>
    </r>
    <r>
      <rPr>
        <sz val="10"/>
        <rFont val="Times New Roman"/>
        <charset val="134"/>
      </rPr>
      <t>-β-</t>
    </r>
    <r>
      <rPr>
        <sz val="10"/>
        <rFont val="宋体"/>
        <charset val="134"/>
      </rPr>
      <t>胡萝卜素（玉米黄质）</t>
    </r>
    <r>
      <rPr>
        <sz val="10"/>
        <rFont val="Times New Roman"/>
        <charset val="134"/>
      </rPr>
      <t>]</t>
    </r>
    <r>
      <rPr>
        <sz val="10"/>
        <rFont val="宋体"/>
        <charset val="134"/>
      </rPr>
      <t>的生产、销售；蔬菜、花卉的种植、收购、销售；保健食品的销售；货物进出口</t>
    </r>
  </si>
  <si>
    <r>
      <rPr>
        <sz val="10"/>
        <rFont val="宋体"/>
        <charset val="134"/>
      </rPr>
      <t>山东瑞泰新材料科技有限公司</t>
    </r>
  </si>
  <si>
    <r>
      <rPr>
        <sz val="10"/>
        <rFont val="宋体"/>
        <charset val="134"/>
      </rPr>
      <t>特种金属合金、金属绝缘定位销、金属绝缘定位套、高温合金材料</t>
    </r>
  </si>
  <si>
    <r>
      <rPr>
        <sz val="10"/>
        <rFont val="宋体"/>
        <charset val="134"/>
      </rPr>
      <t>淄博沃德机械科技有限公司</t>
    </r>
  </si>
  <si>
    <r>
      <rPr>
        <sz val="10"/>
        <rFont val="宋体"/>
        <charset val="134"/>
      </rPr>
      <t>模具制造</t>
    </r>
  </si>
  <si>
    <r>
      <rPr>
        <sz val="10"/>
        <rFont val="宋体"/>
        <charset val="134"/>
      </rPr>
      <t>淄博康贝医疗医疗器械有限公司</t>
    </r>
  </si>
  <si>
    <r>
      <rPr>
        <sz val="10"/>
        <rFont val="宋体"/>
        <charset val="134"/>
      </rPr>
      <t>一次性使用血液灌流器，
一次性使用空心纤维血浆分离器</t>
    </r>
  </si>
  <si>
    <r>
      <rPr>
        <sz val="10"/>
        <rFont val="宋体"/>
        <charset val="134"/>
      </rPr>
      <t>山东齐鲁华信高科有限公司</t>
    </r>
  </si>
  <si>
    <r>
      <rPr>
        <sz val="10"/>
        <rFont val="宋体"/>
        <charset val="134"/>
      </rPr>
      <t>分子筛、催化剂系列产品</t>
    </r>
  </si>
  <si>
    <r>
      <rPr>
        <sz val="10"/>
        <rFont val="宋体"/>
        <charset val="134"/>
      </rPr>
      <t>山东齐鲁科力化工研究院有限公司</t>
    </r>
  </si>
  <si>
    <r>
      <rPr>
        <sz val="10"/>
        <rFont val="宋体"/>
        <charset val="134"/>
      </rPr>
      <t>工业催化剂的生产</t>
    </r>
  </si>
  <si>
    <r>
      <rPr>
        <sz val="10"/>
        <rFont val="宋体"/>
        <charset val="134"/>
      </rPr>
      <t>山东德佑电气股份有限公司</t>
    </r>
  </si>
  <si>
    <r>
      <rPr>
        <sz val="10"/>
        <rFont val="宋体"/>
        <charset val="134"/>
      </rPr>
      <t>电能质量治理、电力设计及施工</t>
    </r>
  </si>
  <si>
    <r>
      <rPr>
        <sz val="10"/>
        <rFont val="宋体"/>
        <charset val="134"/>
      </rPr>
      <t>山东广浦生物科技有限公司</t>
    </r>
  </si>
  <si>
    <r>
      <rPr>
        <sz val="10"/>
        <rFont val="宋体"/>
        <charset val="134"/>
      </rPr>
      <t>有限责任
公司</t>
    </r>
  </si>
  <si>
    <r>
      <rPr>
        <sz val="10"/>
        <rFont val="宋体"/>
        <charset val="134"/>
      </rPr>
      <t>瓜尔胶及其衍生物
系列产品；</t>
    </r>
    <r>
      <rPr>
        <sz val="10"/>
        <rFont val="Times New Roman"/>
        <charset val="134"/>
      </rPr>
      <t>DMB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COD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GMA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GBU</t>
    </r>
    <r>
      <rPr>
        <sz val="10"/>
        <rFont val="宋体"/>
        <charset val="134"/>
      </rPr>
      <t>产品</t>
    </r>
  </si>
  <si>
    <r>
      <rPr>
        <sz val="10"/>
        <rFont val="宋体"/>
        <charset val="134"/>
      </rPr>
      <t>淄博禾丰种子有限公司</t>
    </r>
  </si>
  <si>
    <r>
      <rPr>
        <sz val="10"/>
        <rFont val="宋体"/>
        <charset val="134"/>
      </rPr>
      <t>农业</t>
    </r>
  </si>
  <si>
    <r>
      <rPr>
        <sz val="10"/>
        <color indexed="8"/>
        <rFont val="宋体"/>
        <charset val="134"/>
      </rPr>
      <t>农作物种子加工、包装、批发、零售</t>
    </r>
  </si>
  <si>
    <r>
      <rPr>
        <sz val="10"/>
        <rFont val="宋体"/>
        <charset val="134"/>
      </rPr>
      <t>淄博鹏达环保科技有限公司</t>
    </r>
  </si>
  <si>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</si>
  <si>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净化剂新材料</t>
    </r>
  </si>
  <si>
    <r>
      <rPr>
        <sz val="10"/>
        <rFont val="宋体"/>
        <charset val="134"/>
      </rPr>
      <t>山东锋钢机械设备有限公司</t>
    </r>
  </si>
  <si>
    <r>
      <rPr>
        <sz val="10"/>
        <rFont val="宋体"/>
        <charset val="134"/>
      </rPr>
      <t>机械设备
制造</t>
    </r>
  </si>
  <si>
    <r>
      <rPr>
        <sz val="10"/>
        <rFont val="宋体"/>
        <charset val="134"/>
      </rPr>
      <t>机械设备（不含九座以下乘用车）制造、安装、销售</t>
    </r>
  </si>
  <si>
    <r>
      <rPr>
        <sz val="10"/>
        <rFont val="宋体"/>
        <charset val="134"/>
      </rPr>
      <t>淄博博山新颖传感器厂</t>
    </r>
  </si>
  <si>
    <r>
      <rPr>
        <sz val="10"/>
        <rFont val="宋体"/>
        <charset val="134"/>
      </rPr>
      <t>电子</t>
    </r>
  </si>
  <si>
    <r>
      <rPr>
        <sz val="10"/>
        <rFont val="宋体"/>
        <charset val="134"/>
      </rPr>
      <t>传感器
设计制造研发</t>
    </r>
  </si>
  <si>
    <r>
      <rPr>
        <sz val="10"/>
        <rFont val="宋体"/>
        <charset val="134"/>
      </rPr>
      <t>山东森荣新材料股份有限公司</t>
    </r>
  </si>
  <si>
    <r>
      <rPr>
        <sz val="10"/>
        <rFont val="宋体"/>
        <charset val="134"/>
      </rPr>
      <t>新兴产业</t>
    </r>
  </si>
  <si>
    <r>
      <rPr>
        <sz val="10"/>
        <rFont val="宋体"/>
        <charset val="134"/>
      </rPr>
      <t>聚四氟乙烯制品</t>
    </r>
  </si>
  <si>
    <r>
      <rPr>
        <sz val="10"/>
        <rFont val="宋体"/>
        <charset val="134"/>
      </rPr>
      <t>山东义丰机械股份有限公司</t>
    </r>
  </si>
  <si>
    <r>
      <rPr>
        <sz val="10"/>
        <rFont val="宋体"/>
        <charset val="134"/>
      </rPr>
      <t>装备制造</t>
    </r>
  </si>
  <si>
    <r>
      <rPr>
        <sz val="10"/>
        <rFont val="宋体"/>
        <charset val="134"/>
      </rPr>
      <t>脱硫脱硝、气化炉</t>
    </r>
  </si>
  <si>
    <r>
      <rPr>
        <sz val="10"/>
        <rFont val="宋体"/>
        <charset val="134"/>
      </rPr>
      <t>淄博恒兴物流股份有限公司</t>
    </r>
  </si>
  <si>
    <r>
      <rPr>
        <sz val="10"/>
        <rFont val="宋体"/>
        <charset val="134"/>
      </rPr>
      <t>物流</t>
    </r>
  </si>
  <si>
    <r>
      <rPr>
        <sz val="10"/>
        <rFont val="宋体"/>
        <charset val="134"/>
      </rPr>
      <t>货物运输</t>
    </r>
  </si>
  <si>
    <r>
      <rPr>
        <sz val="10"/>
        <rFont val="宋体"/>
        <charset val="134"/>
      </rPr>
      <t>山东联能电力设计有限公司</t>
    </r>
  </si>
  <si>
    <r>
      <rPr>
        <sz val="10"/>
        <rFont val="宋体"/>
        <charset val="134"/>
      </rPr>
      <t>技术服务</t>
    </r>
  </si>
  <si>
    <r>
      <rPr>
        <sz val="10"/>
        <rFont val="宋体"/>
        <charset val="134"/>
      </rPr>
      <t>电力设计、施工</t>
    </r>
  </si>
  <si>
    <r>
      <rPr>
        <sz val="10"/>
        <rFont val="宋体"/>
        <charset val="134"/>
      </rPr>
      <t>山东新华安得医疗用品有限公司</t>
    </r>
  </si>
  <si>
    <r>
      <rPr>
        <sz val="10"/>
        <rFont val="Times New Roman"/>
        <charset val="134"/>
      </rPr>
      <t>I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II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III</t>
    </r>
    <r>
      <rPr>
        <sz val="10"/>
        <rFont val="宋体"/>
        <charset val="134"/>
      </rPr>
      <t>类医疗器械生产与销售</t>
    </r>
  </si>
  <si>
    <r>
      <rPr>
        <sz val="10"/>
        <rFont val="宋体"/>
        <charset val="134"/>
      </rPr>
      <t>淄博鑫旭电源科技有限公司</t>
    </r>
  </si>
  <si>
    <r>
      <rPr>
        <sz val="10"/>
        <color rgb="FF000000"/>
        <rFont val="宋体"/>
        <charset val="134"/>
      </rPr>
      <t>机电设备、工装模具组装销售</t>
    </r>
  </si>
  <si>
    <r>
      <rPr>
        <sz val="10"/>
        <rFont val="宋体"/>
        <charset val="134"/>
      </rPr>
      <t>山东亚华电子股份有限公司</t>
    </r>
  </si>
  <si>
    <r>
      <rPr>
        <sz val="10"/>
        <rFont val="宋体"/>
        <charset val="134"/>
      </rPr>
      <t>医院信息化医护系统、门诊信息发布系统及</t>
    </r>
    <r>
      <rPr>
        <sz val="10"/>
        <rFont val="Times New Roman"/>
        <charset val="134"/>
      </rPr>
      <t>ICU</t>
    </r>
    <r>
      <rPr>
        <sz val="10"/>
        <rFont val="宋体"/>
        <charset val="134"/>
      </rPr>
      <t>探视系统</t>
    </r>
  </si>
  <si>
    <r>
      <rPr>
        <sz val="10"/>
        <rFont val="宋体"/>
        <charset val="134"/>
      </rPr>
      <t>山东得普达电机股份有限公司</t>
    </r>
  </si>
  <si>
    <r>
      <rPr>
        <sz val="10"/>
        <rFont val="宋体"/>
        <charset val="134"/>
      </rPr>
      <t>电机、减速电机、变速箱技术开发、生产、销售</t>
    </r>
  </si>
  <si>
    <r>
      <rPr>
        <sz val="10"/>
        <rFont val="宋体"/>
        <charset val="134"/>
      </rPr>
      <t>山东派力迪环保工程有限公司</t>
    </r>
  </si>
  <si>
    <r>
      <rPr>
        <sz val="10"/>
        <rFont val="宋体"/>
        <charset val="134"/>
      </rPr>
      <t>环保技术研发、设备加工、工程承包</t>
    </r>
  </si>
  <si>
    <r>
      <rPr>
        <b/>
        <sz val="10"/>
        <rFont val="宋体"/>
        <charset val="134"/>
      </rPr>
      <t>枣庄</t>
    </r>
  </si>
  <si>
    <r>
      <rPr>
        <sz val="10"/>
        <rFont val="宋体"/>
        <charset val="134"/>
      </rPr>
      <t>山东威达重工股份有限公司</t>
    </r>
  </si>
  <si>
    <r>
      <rPr>
        <sz val="10"/>
        <rFont val="宋体"/>
        <charset val="134"/>
      </rPr>
      <t>高档数控装备制造与数控加工技术</t>
    </r>
  </si>
  <si>
    <r>
      <rPr>
        <sz val="10"/>
        <rFont val="宋体"/>
        <charset val="134"/>
      </rPr>
      <t>金属切削机械及配件加工、制造、销售；货物及技术进出口。</t>
    </r>
  </si>
  <si>
    <r>
      <rPr>
        <sz val="10"/>
        <rFont val="宋体"/>
        <charset val="134"/>
      </rPr>
      <t>山东山森数控技术有限公司</t>
    </r>
  </si>
  <si>
    <r>
      <rPr>
        <sz val="10"/>
        <rFont val="宋体"/>
        <charset val="134"/>
      </rPr>
      <t>机械电子</t>
    </r>
  </si>
  <si>
    <r>
      <rPr>
        <sz val="10"/>
        <rFont val="宋体"/>
        <charset val="134"/>
      </rPr>
      <t>数控机床电器配套件的研发、生产和销售</t>
    </r>
  </si>
  <si>
    <r>
      <rPr>
        <sz val="10"/>
        <rFont val="宋体"/>
        <charset val="134"/>
      </rPr>
      <t>山东省同泰维润食品科技有限公司　</t>
    </r>
  </si>
  <si>
    <r>
      <rPr>
        <sz val="10"/>
        <rFont val="宋体"/>
        <charset val="134"/>
      </rPr>
      <t>小型　</t>
    </r>
  </si>
  <si>
    <r>
      <rPr>
        <sz val="10"/>
        <rFont val="宋体"/>
        <charset val="134"/>
      </rPr>
      <t>生物健康　</t>
    </r>
  </si>
  <si>
    <r>
      <rPr>
        <sz val="10"/>
        <rFont val="宋体"/>
        <charset val="134"/>
      </rPr>
      <t>食品添加剂和饲料添加剂的生产、销售；经营进出口业务　</t>
    </r>
  </si>
  <si>
    <r>
      <rPr>
        <sz val="10"/>
        <rFont val="宋体"/>
        <charset val="134"/>
      </rPr>
      <t>是　</t>
    </r>
  </si>
  <si>
    <r>
      <rPr>
        <sz val="10"/>
        <rFont val="宋体"/>
        <charset val="134"/>
      </rPr>
      <t>山东地平线建筑节能科技有限公司</t>
    </r>
  </si>
  <si>
    <r>
      <rPr>
        <sz val="10"/>
        <rFont val="宋体"/>
        <charset val="134"/>
      </rPr>
      <t>保温装饰一体板</t>
    </r>
  </si>
  <si>
    <r>
      <rPr>
        <sz val="10"/>
        <rFont val="宋体"/>
        <charset val="134"/>
      </rPr>
      <t>否　</t>
    </r>
  </si>
  <si>
    <r>
      <rPr>
        <sz val="10"/>
        <rFont val="宋体"/>
        <charset val="134"/>
      </rPr>
      <t>山东箭波通信设备有限公司</t>
    </r>
    <r>
      <rPr>
        <sz val="10"/>
        <rFont val="Times New Roman"/>
        <charset val="134"/>
      </rPr>
      <t xml:space="preserve">  </t>
    </r>
  </si>
  <si>
    <r>
      <rPr>
        <sz val="10"/>
        <rFont val="宋体"/>
        <charset val="134"/>
      </rPr>
      <t>通信技术</t>
    </r>
  </si>
  <si>
    <r>
      <rPr>
        <sz val="10"/>
        <rFont val="宋体"/>
        <charset val="134"/>
      </rPr>
      <t>通信配套设备制造、北斗车辆动态监控社会化服务平台运营</t>
    </r>
  </si>
  <si>
    <r>
      <rPr>
        <sz val="10"/>
        <rFont val="宋体"/>
        <charset val="134"/>
      </rPr>
      <t>枣庄鑫金山智能机械股份有限公司　</t>
    </r>
  </si>
  <si>
    <r>
      <rPr>
        <sz val="10"/>
        <rFont val="宋体"/>
        <charset val="134"/>
      </rPr>
      <t>股份有限公司　</t>
    </r>
  </si>
  <si>
    <r>
      <rPr>
        <sz val="10"/>
        <rFont val="宋体"/>
        <charset val="134"/>
      </rPr>
      <t>机械制造　</t>
    </r>
  </si>
  <si>
    <r>
      <rPr>
        <sz val="10"/>
        <rFont val="宋体"/>
        <charset val="134"/>
      </rPr>
      <t>矿山机械、环保机械　</t>
    </r>
  </si>
  <si>
    <r>
      <rPr>
        <sz val="10"/>
        <rFont val="宋体"/>
        <charset val="134"/>
      </rPr>
      <t>山东精工电子科技有限</t>
    </r>
  </si>
  <si>
    <r>
      <rPr>
        <sz val="10"/>
        <rFont val="宋体"/>
        <charset val="134"/>
      </rPr>
      <t>新工业</t>
    </r>
  </si>
  <si>
    <r>
      <rPr>
        <sz val="10"/>
        <rFont val="宋体"/>
        <charset val="134"/>
      </rPr>
      <t>锂离子电池</t>
    </r>
  </si>
  <si>
    <r>
      <rPr>
        <sz val="10"/>
        <rFont val="宋体"/>
        <charset val="134"/>
      </rPr>
      <t>山东大明消毒科技有限公司　</t>
    </r>
  </si>
  <si>
    <r>
      <rPr>
        <sz val="10"/>
        <rFont val="宋体"/>
        <charset val="134"/>
      </rPr>
      <t>制造业　</t>
    </r>
  </si>
  <si>
    <r>
      <rPr>
        <sz val="10"/>
        <rFont val="宋体"/>
        <charset val="134"/>
      </rPr>
      <t>二氯异氰尿酸钠、三氯异氰尿酸、氰尿酸</t>
    </r>
  </si>
  <si>
    <r>
      <rPr>
        <sz val="10"/>
        <rFont val="宋体"/>
        <charset val="134"/>
      </rPr>
      <t>山东润品源食品股份有限公司　</t>
    </r>
  </si>
  <si>
    <r>
      <rPr>
        <sz val="10"/>
        <rFont val="宋体"/>
        <charset val="134"/>
      </rPr>
      <t>有限公司　</t>
    </r>
  </si>
  <si>
    <r>
      <rPr>
        <sz val="10"/>
        <rFont val="宋体"/>
        <charset val="134"/>
      </rPr>
      <t>食品加工　</t>
    </r>
  </si>
  <si>
    <r>
      <rPr>
        <sz val="10"/>
        <rFont val="宋体"/>
        <charset val="134"/>
      </rPr>
      <t>果蔬罐头生产、销售　</t>
    </r>
  </si>
  <si>
    <r>
      <rPr>
        <sz val="10"/>
        <rFont val="宋体"/>
        <charset val="134"/>
      </rPr>
      <t>枣庄和众信息科技股份有限公司</t>
    </r>
  </si>
  <si>
    <r>
      <rPr>
        <sz val="10"/>
        <color rgb="FF000000"/>
        <rFont val="宋体"/>
        <charset val="134"/>
      </rPr>
      <t>软件开发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</si>
  <si>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rFont val="宋体"/>
        <charset val="134"/>
      </rPr>
      <t>山东三维钢结构股份有限公司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</si>
  <si>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机械　</t>
    </r>
  </si>
  <si>
    <r>
      <rPr>
        <sz val="10"/>
        <rFont val="宋体"/>
        <charset val="134"/>
      </rPr>
      <t>金属结构制品钢结构工程　</t>
    </r>
  </si>
  <si>
    <t>枣庄市天柱五金科技股份有限公司</t>
  </si>
  <si>
    <r>
      <rPr>
        <sz val="10"/>
        <rFont val="宋体"/>
        <charset val="134"/>
      </rPr>
      <t>金属制品加工制造　</t>
    </r>
  </si>
  <si>
    <r>
      <rPr>
        <sz val="10"/>
        <rFont val="宋体"/>
        <charset val="134"/>
      </rPr>
      <t>鞋类五金制品及检测、智能生产设备研发、生产、销售　</t>
    </r>
  </si>
  <si>
    <r>
      <rPr>
        <sz val="10"/>
        <rFont val="宋体"/>
        <charset val="134"/>
      </rPr>
      <t>山东耀国光热科技股份有限公司</t>
    </r>
  </si>
  <si>
    <r>
      <rPr>
        <sz val="10"/>
        <rFont val="宋体"/>
        <charset val="134"/>
      </rPr>
      <t>节能环保领域</t>
    </r>
  </si>
  <si>
    <r>
      <rPr>
        <sz val="10"/>
        <rFont val="宋体"/>
        <charset val="134"/>
      </rPr>
      <t>高硼硅玻璃管、太阳能真空集热管、太阳能光热工程</t>
    </r>
  </si>
  <si>
    <t>枣庄泰德机械有限公司</t>
  </si>
  <si>
    <r>
      <rPr>
        <sz val="10"/>
        <rFont val="宋体"/>
        <charset val="134"/>
      </rPr>
      <t>新兴工业企业　</t>
    </r>
  </si>
  <si>
    <r>
      <rPr>
        <sz val="10"/>
        <rFont val="宋体"/>
        <charset val="134"/>
      </rPr>
      <t>商用车气压盘式制动器</t>
    </r>
  </si>
  <si>
    <r>
      <rPr>
        <sz val="10"/>
        <rFont val="宋体"/>
        <charset val="134"/>
      </rPr>
      <t>山东明源智能装备科技有限公司　</t>
    </r>
  </si>
  <si>
    <r>
      <rPr>
        <sz val="10"/>
        <rFont val="宋体"/>
        <charset val="134"/>
      </rPr>
      <t>高端装备　</t>
    </r>
  </si>
  <si>
    <r>
      <rPr>
        <sz val="10"/>
        <rFont val="宋体"/>
        <charset val="134"/>
      </rPr>
      <t>高端造纸装备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智能设备　</t>
    </r>
  </si>
  <si>
    <r>
      <rPr>
        <sz val="10"/>
        <color rgb="FF000000"/>
        <rFont val="宋体"/>
        <charset val="134"/>
      </rPr>
      <t>山东鲁台集团枣庄市鲁都造纸机械有限公司</t>
    </r>
  </si>
  <si>
    <r>
      <rPr>
        <sz val="10"/>
        <color rgb="FF000000"/>
        <rFont val="宋体"/>
        <charset val="134"/>
      </rPr>
      <t>有限责任公司</t>
    </r>
  </si>
  <si>
    <r>
      <rPr>
        <sz val="10"/>
        <color rgb="FF000000"/>
        <rFont val="宋体"/>
        <charset val="134"/>
      </rPr>
      <t>机械制造</t>
    </r>
  </si>
  <si>
    <r>
      <rPr>
        <sz val="10"/>
        <color rgb="FF000000"/>
        <rFont val="宋体"/>
        <charset val="134"/>
      </rPr>
      <t>造纸机械、环保设备生产、销售、安装等</t>
    </r>
  </si>
  <si>
    <r>
      <rPr>
        <sz val="10"/>
        <rFont val="宋体"/>
        <charset val="134"/>
      </rPr>
      <t>山东鸿正电池材料科技有限公司</t>
    </r>
  </si>
  <si>
    <r>
      <rPr>
        <sz val="10"/>
        <rFont val="宋体"/>
        <charset val="134"/>
      </rPr>
      <t>新兴工业</t>
    </r>
  </si>
  <si>
    <r>
      <rPr>
        <sz val="10"/>
        <color rgb="FF000000"/>
        <rFont val="宋体"/>
        <charset val="134"/>
      </rPr>
      <t>电池正负极材料、锂离子电池电解液研发</t>
    </r>
  </si>
  <si>
    <r>
      <rPr>
        <sz val="10"/>
        <rFont val="宋体"/>
        <charset val="134"/>
      </rPr>
      <t>枣庄市三维技术有限公司</t>
    </r>
    <r>
      <rPr>
        <sz val="10"/>
        <rFont val="Times New Roman"/>
        <charset val="134"/>
      </rPr>
      <t xml:space="preserve">  </t>
    </r>
  </si>
  <si>
    <r>
      <rPr>
        <sz val="10"/>
        <rFont val="宋体"/>
        <charset val="134"/>
      </rPr>
      <t>　有限责任公司</t>
    </r>
  </si>
  <si>
    <r>
      <rPr>
        <sz val="10"/>
        <rFont val="宋体"/>
        <charset val="134"/>
      </rPr>
      <t>　　战略新兴产业</t>
    </r>
  </si>
  <si>
    <r>
      <rPr>
        <sz val="10"/>
        <rFont val="宋体"/>
        <charset val="134"/>
      </rPr>
      <t>　</t>
    </r>
    <r>
      <rPr>
        <sz val="10"/>
        <color indexed="8"/>
        <rFont val="宋体"/>
        <charset val="134"/>
      </rPr>
      <t>全自动包装机、码垛机、气流输送系统设备</t>
    </r>
  </si>
  <si>
    <r>
      <rPr>
        <sz val="10"/>
        <rFont val="宋体"/>
        <charset val="134"/>
      </rPr>
      <t>枣庄海扬王朝纺织有限公司</t>
    </r>
  </si>
  <si>
    <r>
      <rPr>
        <sz val="10"/>
        <rFont val="宋体"/>
        <charset val="134"/>
      </rPr>
      <t>纺织新材料</t>
    </r>
  </si>
  <si>
    <r>
      <rPr>
        <sz val="10"/>
        <rFont val="宋体"/>
        <charset val="134"/>
      </rPr>
      <t>牛仔布、纱线</t>
    </r>
  </si>
  <si>
    <r>
      <rPr>
        <sz val="10"/>
        <rFont val="宋体"/>
        <charset val="134"/>
      </rPr>
      <t>山东阳光博士太阳能工程有限公司</t>
    </r>
  </si>
  <si>
    <r>
      <rPr>
        <sz val="10"/>
        <rFont val="宋体"/>
        <charset val="134"/>
      </rPr>
      <t xml:space="preserve">有限
公司
</t>
    </r>
  </si>
  <si>
    <r>
      <rPr>
        <sz val="10"/>
        <rFont val="宋体"/>
        <charset val="134"/>
      </rPr>
      <t>太阳能热水器</t>
    </r>
  </si>
  <si>
    <r>
      <rPr>
        <sz val="10"/>
        <rFont val="宋体"/>
        <charset val="134"/>
      </rPr>
      <t>山东润和文化教育发展有限公司</t>
    </r>
  </si>
  <si>
    <r>
      <rPr>
        <sz val="10"/>
        <rFont val="宋体"/>
        <charset val="134"/>
      </rPr>
      <t>文化教育</t>
    </r>
  </si>
  <si>
    <r>
      <rPr>
        <sz val="10"/>
        <rFont val="宋体"/>
        <charset val="134"/>
      </rPr>
      <t>现代服务业</t>
    </r>
  </si>
  <si>
    <r>
      <rPr>
        <b/>
        <sz val="10"/>
        <rFont val="宋体"/>
        <charset val="134"/>
      </rPr>
      <t>东营</t>
    </r>
  </si>
  <si>
    <r>
      <rPr>
        <sz val="10"/>
        <rFont val="宋体"/>
        <charset val="134"/>
      </rPr>
      <t>山东永利精工石油装备有限公司</t>
    </r>
  </si>
  <si>
    <r>
      <rPr>
        <sz val="10"/>
        <rFont val="宋体"/>
        <charset val="134"/>
      </rPr>
      <t>工业</t>
    </r>
  </si>
  <si>
    <r>
      <rPr>
        <sz val="10"/>
        <rFont val="宋体"/>
        <charset val="134"/>
      </rPr>
      <t>石油油套管接箍</t>
    </r>
  </si>
  <si>
    <r>
      <rPr>
        <sz val="10"/>
        <rFont val="宋体"/>
        <charset val="134"/>
      </rPr>
      <t>山东九章膜技术有限公司</t>
    </r>
  </si>
  <si>
    <r>
      <rPr>
        <sz val="10"/>
        <rFont val="宋体"/>
        <charset val="134"/>
      </rPr>
      <t>专业从事水处理膜元件制造、水净化系统集成、液体分离方案设计等</t>
    </r>
  </si>
  <si>
    <r>
      <rPr>
        <sz val="10"/>
        <rFont val="宋体"/>
        <charset val="134"/>
      </rPr>
      <t>东营瑞源特种建筑材料有限公司</t>
    </r>
  </si>
  <si>
    <r>
      <rPr>
        <sz val="10"/>
        <rFont val="宋体"/>
        <charset val="134"/>
      </rPr>
      <t>新兴工业、新模式</t>
    </r>
  </si>
  <si>
    <r>
      <rPr>
        <sz val="10"/>
        <rFont val="宋体"/>
        <charset val="134"/>
      </rPr>
      <t>柔性石材（饰面砖）</t>
    </r>
  </si>
  <si>
    <t>四板</t>
  </si>
  <si>
    <r>
      <rPr>
        <sz val="10"/>
        <rFont val="宋体"/>
        <charset val="134"/>
      </rPr>
      <t>东营市俊源石油技术开发有限公司</t>
    </r>
  </si>
  <si>
    <r>
      <rPr>
        <sz val="10"/>
        <rFont val="宋体"/>
        <charset val="134"/>
      </rPr>
      <t>碳氢化合物制冷溶剂、食品添加剂、高纯正己烷等系列产品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余种</t>
    </r>
  </si>
  <si>
    <r>
      <rPr>
        <sz val="10"/>
        <rFont val="宋体"/>
        <charset val="134"/>
      </rPr>
      <t>山东鼎盛精工股份有限公司</t>
    </r>
  </si>
  <si>
    <r>
      <rPr>
        <sz val="10"/>
        <rFont val="宋体"/>
        <charset val="134"/>
      </rPr>
      <t>无线随钻仪器的设计、研发、生产和销售</t>
    </r>
  </si>
  <si>
    <r>
      <rPr>
        <sz val="10"/>
        <rFont val="宋体"/>
        <charset val="134"/>
      </rPr>
      <t>东营市昊铭润滑科技有限公司</t>
    </r>
  </si>
  <si>
    <r>
      <rPr>
        <sz val="10"/>
        <rFont val="宋体"/>
        <charset val="134"/>
      </rPr>
      <t>润滑油脂技术研发及推广</t>
    </r>
  </si>
  <si>
    <r>
      <rPr>
        <sz val="10"/>
        <rFont val="宋体"/>
        <charset val="134"/>
      </rPr>
      <t>三阳纺织有限公司</t>
    </r>
  </si>
  <si>
    <r>
      <rPr>
        <sz val="10"/>
        <rFont val="宋体"/>
        <charset val="134"/>
      </rPr>
      <t>消费升级</t>
    </r>
  </si>
  <si>
    <r>
      <rPr>
        <sz val="10"/>
        <rFont val="宋体"/>
        <charset val="134"/>
      </rPr>
      <t>纱线、布</t>
    </r>
  </si>
  <si>
    <r>
      <rPr>
        <sz val="10"/>
        <rFont val="宋体"/>
        <charset val="134"/>
      </rPr>
      <t>东营市一大早乳业有限公司</t>
    </r>
  </si>
  <si>
    <r>
      <rPr>
        <sz val="10"/>
        <rFont val="宋体"/>
        <charset val="134"/>
      </rPr>
      <t>乳制品、饮料</t>
    </r>
  </si>
  <si>
    <r>
      <rPr>
        <sz val="10"/>
        <rFont val="宋体"/>
        <charset val="134"/>
      </rPr>
      <t>诚航新能源车辆有限公司</t>
    </r>
  </si>
  <si>
    <r>
      <rPr>
        <sz val="10"/>
        <rFont val="宋体"/>
        <charset val="134"/>
      </rPr>
      <t>新能源车辆及零部件的生产及销售，汽车配件的销售，磷酸铁锂电池的组装及销售</t>
    </r>
  </si>
  <si>
    <r>
      <rPr>
        <sz val="10"/>
        <rFont val="宋体"/>
        <charset val="134"/>
      </rPr>
      <t>山东恒益模具有限公司</t>
    </r>
  </si>
  <si>
    <r>
      <rPr>
        <sz val="10"/>
        <rFont val="宋体"/>
        <charset val="134"/>
      </rPr>
      <t>全钢子午线轮胎活络模具、高精密子午线轮胎乘用活络模具</t>
    </r>
  </si>
  <si>
    <r>
      <rPr>
        <sz val="10"/>
        <rFont val="宋体"/>
        <charset val="134"/>
      </rPr>
      <t>胜利油田新大管业科技发展有限责任公司</t>
    </r>
  </si>
  <si>
    <r>
      <rPr>
        <sz val="10"/>
        <rFont val="宋体"/>
        <charset val="134"/>
      </rPr>
      <t>碳纤维、玻璃纤维增强复合材料管道、容器、模压类、挤拉类产品</t>
    </r>
  </si>
  <si>
    <r>
      <rPr>
        <sz val="10"/>
        <rFont val="宋体"/>
        <charset val="134"/>
      </rPr>
      <t>山东汇佳软件科技股份有限公司</t>
    </r>
  </si>
  <si>
    <r>
      <rPr>
        <sz val="10"/>
        <rFont val="宋体"/>
        <charset val="134"/>
      </rPr>
      <t>计算机软件开发</t>
    </r>
  </si>
  <si>
    <r>
      <rPr>
        <sz val="10"/>
        <rFont val="宋体"/>
        <charset val="134"/>
      </rPr>
      <t>东营市智通新能源科技股份有限公司</t>
    </r>
  </si>
  <si>
    <r>
      <rPr>
        <sz val="10"/>
        <rFont val="宋体"/>
        <charset val="134"/>
      </rPr>
      <t>分布式光伏电站、光电车衣</t>
    </r>
  </si>
  <si>
    <r>
      <rPr>
        <sz val="10"/>
        <rFont val="宋体"/>
        <charset val="134"/>
      </rPr>
      <t>山东新兴集团有限公司</t>
    </r>
  </si>
  <si>
    <r>
      <rPr>
        <sz val="10"/>
        <rFont val="宋体"/>
        <charset val="134"/>
      </rPr>
      <t>现代物流业</t>
    </r>
  </si>
  <si>
    <r>
      <rPr>
        <sz val="10"/>
        <rFont val="宋体"/>
        <charset val="134"/>
      </rPr>
      <t>铁路运输、公路运输服务</t>
    </r>
  </si>
  <si>
    <r>
      <rPr>
        <sz val="10"/>
        <rFont val="宋体"/>
        <charset val="134"/>
      </rPr>
      <t>广饶广通物流有限公司</t>
    </r>
  </si>
  <si>
    <r>
      <rPr>
        <sz val="10"/>
        <rFont val="宋体"/>
        <charset val="134"/>
      </rPr>
      <t>公路运输服务</t>
    </r>
  </si>
  <si>
    <r>
      <rPr>
        <b/>
        <sz val="10"/>
        <rFont val="宋体"/>
        <charset val="134"/>
      </rPr>
      <t>烟台</t>
    </r>
  </si>
  <si>
    <r>
      <rPr>
        <sz val="10"/>
        <color theme="1"/>
        <rFont val="宋体"/>
        <charset val="134"/>
      </rPr>
      <t>烟台持久钟表有限公司</t>
    </r>
  </si>
  <si>
    <r>
      <rPr>
        <sz val="10"/>
        <color theme="1"/>
        <rFont val="宋体"/>
        <charset val="134"/>
      </rPr>
      <t>其他有限责任公司</t>
    </r>
  </si>
  <si>
    <r>
      <rPr>
        <sz val="10"/>
        <color theme="1"/>
        <rFont val="宋体"/>
        <charset val="134"/>
      </rPr>
      <t>新一代信息技术</t>
    </r>
  </si>
  <si>
    <r>
      <rPr>
        <sz val="10"/>
        <color theme="1"/>
        <rFont val="宋体"/>
        <charset val="134"/>
      </rPr>
      <t>时间同步系统、区域子母钟系统</t>
    </r>
  </si>
  <si>
    <r>
      <rPr>
        <sz val="10"/>
        <color theme="1"/>
        <rFont val="宋体"/>
        <charset val="134"/>
      </rPr>
      <t>是</t>
    </r>
  </si>
  <si>
    <r>
      <rPr>
        <sz val="10"/>
        <color theme="1"/>
        <rFont val="宋体"/>
        <charset val="134"/>
      </rPr>
      <t>否</t>
    </r>
  </si>
  <si>
    <r>
      <rPr>
        <sz val="10"/>
        <color theme="1"/>
        <rFont val="宋体"/>
        <charset val="134"/>
      </rPr>
      <t>烟台东方威思顿电气有限公司</t>
    </r>
  </si>
  <si>
    <r>
      <rPr>
        <sz val="10"/>
        <color theme="1"/>
        <rFont val="宋体"/>
        <charset val="134"/>
      </rPr>
      <t>智能表计、采集、终端</t>
    </r>
  </si>
  <si>
    <r>
      <rPr>
        <sz val="10"/>
        <color theme="1"/>
        <rFont val="宋体"/>
        <charset val="134"/>
      </rPr>
      <t>山东贵德信息科技有限公司</t>
    </r>
  </si>
  <si>
    <r>
      <rPr>
        <sz val="10"/>
        <color theme="1"/>
        <rFont val="宋体"/>
        <charset val="134"/>
      </rPr>
      <t>智慧冷链物联网云平台、智慧城市照明综合管理云平台</t>
    </r>
  </si>
  <si>
    <r>
      <rPr>
        <sz val="10"/>
        <color theme="1"/>
        <rFont val="宋体"/>
        <charset val="134"/>
      </rPr>
      <t>中惠创智无线供电技术有限公司</t>
    </r>
  </si>
  <si>
    <r>
      <rPr>
        <sz val="10"/>
        <color theme="1"/>
        <rFont val="宋体"/>
        <charset val="134"/>
      </rPr>
      <t>新能源汽车</t>
    </r>
  </si>
  <si>
    <r>
      <rPr>
        <sz val="10"/>
        <color theme="1"/>
        <rFont val="宋体"/>
        <charset val="134"/>
      </rPr>
      <t>无线充电系统</t>
    </r>
  </si>
  <si>
    <r>
      <rPr>
        <sz val="10"/>
        <color theme="1"/>
        <rFont val="宋体"/>
        <charset val="134"/>
      </rPr>
      <t>烟台正海合泰科技股份有限公司</t>
    </r>
  </si>
  <si>
    <r>
      <rPr>
        <sz val="10"/>
        <color theme="1"/>
        <rFont val="宋体"/>
        <charset val="134"/>
      </rPr>
      <t>股份有限公司</t>
    </r>
  </si>
  <si>
    <r>
      <rPr>
        <sz val="10"/>
        <color theme="1"/>
        <rFont val="宋体"/>
        <charset val="134"/>
      </rPr>
      <t>新材料</t>
    </r>
  </si>
  <si>
    <r>
      <rPr>
        <sz val="10"/>
        <color theme="1"/>
        <rFont val="宋体"/>
        <charset val="134"/>
      </rPr>
      <t>汽车内饰产品</t>
    </r>
  </si>
  <si>
    <r>
      <rPr>
        <sz val="10"/>
        <color theme="1"/>
        <rFont val="宋体"/>
        <charset val="134"/>
      </rPr>
      <t>烟台桑尼核星环保设备有限公司</t>
    </r>
  </si>
  <si>
    <r>
      <rPr>
        <sz val="10"/>
        <color theme="1"/>
        <rFont val="宋体"/>
        <charset val="134"/>
      </rPr>
      <t>有限责任公司（中外合资）</t>
    </r>
  </si>
  <si>
    <r>
      <rPr>
        <sz val="10"/>
        <color theme="1"/>
        <rFont val="宋体"/>
        <charset val="134"/>
      </rPr>
      <t>资源与环境</t>
    </r>
  </si>
  <si>
    <r>
      <rPr>
        <sz val="10"/>
        <color theme="1"/>
        <rFont val="宋体"/>
        <charset val="134"/>
      </rPr>
      <t>真空皮带脱水机、圆盘脱水机等</t>
    </r>
  </si>
  <si>
    <r>
      <rPr>
        <sz val="10"/>
        <color theme="1"/>
        <rFont val="宋体"/>
        <charset val="134"/>
      </rPr>
      <t>烟台海纳制动技术有限公司</t>
    </r>
  </si>
  <si>
    <r>
      <rPr>
        <sz val="10"/>
        <color theme="1"/>
        <rFont val="宋体"/>
        <charset val="134"/>
      </rPr>
      <t>有限责任公司</t>
    </r>
  </si>
  <si>
    <r>
      <rPr>
        <sz val="10"/>
        <color theme="1"/>
        <rFont val="宋体"/>
        <charset val="134"/>
      </rPr>
      <t>新技术</t>
    </r>
  </si>
  <si>
    <r>
      <rPr>
        <sz val="10"/>
        <color theme="1"/>
        <rFont val="宋体"/>
        <charset val="134"/>
      </rPr>
      <t>盘式刹车片</t>
    </r>
  </si>
  <si>
    <r>
      <rPr>
        <sz val="10"/>
        <color theme="1"/>
        <rFont val="宋体"/>
        <charset val="134"/>
      </rPr>
      <t>烟台明远家用纺织品有限公司</t>
    </r>
  </si>
  <si>
    <r>
      <rPr>
        <sz val="10"/>
        <color theme="1"/>
        <rFont val="宋体"/>
        <charset val="134"/>
      </rPr>
      <t>纺织行业</t>
    </r>
  </si>
  <si>
    <r>
      <rPr>
        <sz val="10"/>
        <color theme="1"/>
        <rFont val="宋体"/>
        <charset val="134"/>
      </rPr>
      <t>针织品、纺织品等；货物及技术进出口</t>
    </r>
  </si>
  <si>
    <r>
      <rPr>
        <sz val="10"/>
        <color theme="1"/>
        <rFont val="宋体"/>
        <charset val="134"/>
      </rPr>
      <t>山东盛华新材料科技股份有限公司</t>
    </r>
  </si>
  <si>
    <r>
      <rPr>
        <sz val="10"/>
        <color theme="1"/>
        <rFont val="宋体"/>
        <charset val="134"/>
      </rPr>
      <t>液晶材料、</t>
    </r>
    <r>
      <rPr>
        <sz val="10"/>
        <color theme="1"/>
        <rFont val="Times New Roman"/>
        <charset val="134"/>
      </rPr>
      <t>OLED</t>
    </r>
    <r>
      <rPr>
        <sz val="10"/>
        <color theme="1"/>
        <rFont val="宋体"/>
        <charset val="134"/>
      </rPr>
      <t>材料、医药中间体等</t>
    </r>
  </si>
  <si>
    <r>
      <rPr>
        <sz val="10"/>
        <color theme="1"/>
        <rFont val="宋体"/>
        <charset val="134"/>
      </rPr>
      <t>烟台润蚨祥油封有限公司</t>
    </r>
  </si>
  <si>
    <r>
      <rPr>
        <sz val="10"/>
        <color theme="1"/>
        <rFont val="宋体"/>
        <charset val="134"/>
      </rPr>
      <t>汽车零部件节能环保</t>
    </r>
  </si>
  <si>
    <r>
      <rPr>
        <sz val="10"/>
        <color theme="1"/>
        <rFont val="宋体"/>
        <charset val="134"/>
      </rPr>
      <t>汽车、工程机械、液压机械密封件</t>
    </r>
  </si>
  <si>
    <r>
      <rPr>
        <sz val="10"/>
        <color theme="1"/>
        <rFont val="宋体"/>
        <charset val="134"/>
      </rPr>
      <t>烟台杰科检测服务有限公司</t>
    </r>
  </si>
  <si>
    <r>
      <rPr>
        <sz val="10"/>
        <color theme="1"/>
        <rFont val="宋体"/>
        <charset val="134"/>
      </rPr>
      <t>新兴服务业</t>
    </r>
  </si>
  <si>
    <r>
      <rPr>
        <sz val="10"/>
        <color theme="1"/>
        <rFont val="宋体"/>
        <charset val="134"/>
      </rPr>
      <t>食品质量检测</t>
    </r>
  </si>
  <si>
    <r>
      <rPr>
        <sz val="10"/>
        <color theme="1"/>
        <rFont val="宋体"/>
        <charset val="134"/>
      </rPr>
      <t>烟台海德专用汽车有限公司</t>
    </r>
  </si>
  <si>
    <r>
      <rPr>
        <sz val="10"/>
        <color theme="1"/>
        <rFont val="宋体"/>
        <charset val="134"/>
      </rPr>
      <t xml:space="preserve">新能源车辆制造
</t>
    </r>
  </si>
  <si>
    <r>
      <rPr>
        <sz val="10"/>
        <color theme="1"/>
        <rFont val="宋体"/>
        <charset val="134"/>
      </rPr>
      <t>环境污染防治专用设备</t>
    </r>
  </si>
  <si>
    <r>
      <rPr>
        <sz val="10"/>
        <color theme="1"/>
        <rFont val="宋体"/>
        <charset val="134"/>
      </rPr>
      <t>蓬莱诺康药业有限公司</t>
    </r>
  </si>
  <si>
    <r>
      <rPr>
        <sz val="10"/>
        <color theme="1"/>
        <rFont val="宋体"/>
        <charset val="134"/>
      </rPr>
      <t>生物与新医药</t>
    </r>
  </si>
  <si>
    <r>
      <rPr>
        <sz val="10"/>
        <color theme="1"/>
        <rFont val="宋体"/>
        <charset val="134"/>
      </rPr>
      <t>注射用矛头蝮蛇血凝酶、前列地尔注射液</t>
    </r>
  </si>
  <si>
    <r>
      <rPr>
        <sz val="10"/>
        <color theme="1"/>
        <rFont val="宋体"/>
        <charset val="134"/>
      </rPr>
      <t>山东康泰实业有限公司</t>
    </r>
  </si>
  <si>
    <r>
      <rPr>
        <sz val="10"/>
        <color theme="1"/>
        <rFont val="宋体"/>
        <charset val="134"/>
      </rPr>
      <t>制造业</t>
    </r>
  </si>
  <si>
    <r>
      <rPr>
        <sz val="10"/>
        <color theme="1"/>
        <rFont val="宋体"/>
        <charset val="134"/>
      </rPr>
      <t>智能康复理疗器械系列产品</t>
    </r>
  </si>
  <si>
    <r>
      <rPr>
        <sz val="10"/>
        <color theme="1"/>
        <rFont val="宋体"/>
        <charset val="134"/>
      </rPr>
      <t>招远市鹏泰轮胎翻新有限公司</t>
    </r>
  </si>
  <si>
    <r>
      <rPr>
        <sz val="10"/>
        <color theme="1"/>
        <rFont val="宋体"/>
        <charset val="134"/>
      </rPr>
      <t>轮胎翻新</t>
    </r>
  </si>
  <si>
    <r>
      <rPr>
        <sz val="10"/>
        <color theme="1"/>
        <rFont val="宋体"/>
        <charset val="134"/>
      </rPr>
      <t>山东华顺环保科技股份有限公司</t>
    </r>
  </si>
  <si>
    <r>
      <rPr>
        <sz val="10"/>
        <color theme="1"/>
        <rFont val="宋体"/>
        <charset val="134"/>
      </rPr>
      <t>生态保护与环境治理业</t>
    </r>
  </si>
  <si>
    <r>
      <rPr>
        <sz val="10"/>
        <color theme="1"/>
        <rFont val="宋体"/>
        <charset val="134"/>
      </rPr>
      <t>冶铁废物中提取金属及产品深加工</t>
    </r>
  </si>
  <si>
    <r>
      <rPr>
        <sz val="10"/>
        <color theme="1"/>
        <rFont val="宋体"/>
        <charset val="134"/>
      </rPr>
      <t>山东招金膜天股份有限公司</t>
    </r>
  </si>
  <si>
    <r>
      <rPr>
        <sz val="10"/>
        <color theme="1"/>
        <rFont val="宋体"/>
        <charset val="134"/>
      </rPr>
      <t>其他股份有限公司</t>
    </r>
  </si>
  <si>
    <r>
      <rPr>
        <sz val="10"/>
        <color theme="1"/>
        <rFont val="宋体"/>
        <charset val="134"/>
      </rPr>
      <t>节能环保</t>
    </r>
  </si>
  <si>
    <r>
      <rPr>
        <sz val="10"/>
        <color theme="1"/>
        <rFont val="宋体"/>
        <charset val="134"/>
      </rPr>
      <t>分离膜及水处理设备</t>
    </r>
  </si>
  <si>
    <r>
      <rPr>
        <sz val="10"/>
        <color theme="1"/>
        <rFont val="宋体"/>
        <charset val="134"/>
      </rPr>
      <t>烟台红壹佰照明有限公司</t>
    </r>
  </si>
  <si>
    <r>
      <rPr>
        <sz val="10"/>
        <color theme="1"/>
        <rFont val="宋体"/>
        <charset val="134"/>
      </rPr>
      <t>节能环保产业</t>
    </r>
  </si>
  <si>
    <r>
      <rPr>
        <sz val="10"/>
        <color theme="1"/>
        <rFont val="宋体"/>
        <charset val="134"/>
      </rPr>
      <t>节能灯、镇流器、</t>
    </r>
    <r>
      <rPr>
        <sz val="10"/>
        <color theme="1"/>
        <rFont val="Times New Roman"/>
        <charset val="134"/>
      </rPr>
      <t>LED</t>
    </r>
    <r>
      <rPr>
        <sz val="10"/>
        <color theme="1"/>
        <rFont val="宋体"/>
        <charset val="134"/>
      </rPr>
      <t>照明灯具</t>
    </r>
  </si>
  <si>
    <r>
      <rPr>
        <sz val="10"/>
        <color theme="1"/>
        <rFont val="宋体"/>
        <charset val="134"/>
      </rPr>
      <t>烟台核晶陶瓷新材料有限公司</t>
    </r>
  </si>
  <si>
    <r>
      <rPr>
        <sz val="10"/>
        <color theme="1"/>
        <rFont val="宋体"/>
        <charset val="134"/>
      </rPr>
      <t>陶瓷新材料产品、多晶硅铸锭用石英陶瓷坩埚、陶瓷过滤板等</t>
    </r>
  </si>
  <si>
    <r>
      <rPr>
        <sz val="10"/>
        <color theme="1"/>
        <rFont val="宋体"/>
        <charset val="134"/>
      </rPr>
      <t>中际旭创股份有限公司</t>
    </r>
  </si>
  <si>
    <r>
      <rPr>
        <sz val="10"/>
        <color theme="1"/>
        <rFont val="宋体"/>
        <charset val="134"/>
      </rPr>
      <t>高端装备制造业</t>
    </r>
  </si>
  <si>
    <r>
      <rPr>
        <sz val="10"/>
        <color theme="1"/>
        <rFont val="宋体"/>
        <charset val="134"/>
      </rPr>
      <t>电机制造装备、电工装备等</t>
    </r>
  </si>
  <si>
    <r>
      <rPr>
        <sz val="10"/>
        <color theme="1"/>
        <rFont val="宋体"/>
        <charset val="134"/>
      </rPr>
      <t>山东新活新材料科技有限公司</t>
    </r>
  </si>
  <si>
    <r>
      <rPr>
        <sz val="10"/>
        <color theme="1"/>
        <rFont val="宋体"/>
        <charset val="134"/>
      </rPr>
      <t>新材料产业</t>
    </r>
  </si>
  <si>
    <r>
      <rPr>
        <sz val="10"/>
        <color theme="1"/>
        <rFont val="宋体"/>
        <charset val="134"/>
      </rPr>
      <t>工业铝型材、建筑铝合金模板</t>
    </r>
  </si>
  <si>
    <r>
      <rPr>
        <sz val="10"/>
        <color theme="1"/>
        <rFont val="宋体"/>
        <charset val="134"/>
      </rPr>
      <t>山东道恩高分子材料股份有限公司</t>
    </r>
  </si>
  <si>
    <r>
      <rPr>
        <sz val="10"/>
        <color theme="1"/>
        <rFont val="宋体"/>
        <charset val="134"/>
      </rPr>
      <t>其他股份有限公司（上市）</t>
    </r>
  </si>
  <si>
    <r>
      <rPr>
        <sz val="10"/>
        <color theme="1"/>
        <rFont val="宋体"/>
        <charset val="134"/>
      </rPr>
      <t>改性塑料、热塑性弹性体</t>
    </r>
    <r>
      <rPr>
        <sz val="10"/>
        <color theme="1"/>
        <rFont val="Times New Roman"/>
        <charset val="134"/>
      </rPr>
      <t>(TPV)</t>
    </r>
  </si>
  <si>
    <r>
      <rPr>
        <sz val="10"/>
        <color theme="1"/>
        <rFont val="宋体"/>
        <charset val="134"/>
      </rPr>
      <t>山东恒福绿洲新能源有限公司</t>
    </r>
  </si>
  <si>
    <r>
      <rPr>
        <sz val="10"/>
        <color theme="1"/>
        <rFont val="宋体"/>
        <charset val="134"/>
      </rPr>
      <t>液化天然气（</t>
    </r>
    <r>
      <rPr>
        <sz val="10"/>
        <color theme="1"/>
        <rFont val="Times New Roman"/>
        <charset val="134"/>
      </rPr>
      <t>LNG</t>
    </r>
    <r>
      <rPr>
        <sz val="10"/>
        <color theme="1"/>
        <rFont val="宋体"/>
        <charset val="134"/>
      </rPr>
      <t>）、</t>
    </r>
    <r>
      <rPr>
        <sz val="10"/>
        <color theme="1"/>
        <rFont val="Times New Roman"/>
        <charset val="134"/>
      </rPr>
      <t>LPG</t>
    </r>
    <r>
      <rPr>
        <sz val="10"/>
        <color theme="1"/>
        <rFont val="宋体"/>
        <charset val="134"/>
      </rPr>
      <t>销售</t>
    </r>
  </si>
  <si>
    <r>
      <rPr>
        <sz val="10"/>
        <color theme="1"/>
        <rFont val="宋体"/>
        <charset val="134"/>
      </rPr>
      <t>龙口市恒通汽车租赁有限公司</t>
    </r>
  </si>
  <si>
    <r>
      <rPr>
        <sz val="10"/>
        <color theme="1"/>
        <rFont val="宋体"/>
        <charset val="134"/>
      </rPr>
      <t>车辆租赁</t>
    </r>
  </si>
  <si>
    <r>
      <rPr>
        <sz val="10"/>
        <color theme="1"/>
        <rFont val="宋体"/>
        <charset val="134"/>
      </rPr>
      <t>莱州联友金浩新型材料有限公司</t>
    </r>
  </si>
  <si>
    <r>
      <rPr>
        <sz val="10"/>
        <color theme="1"/>
        <rFont val="宋体"/>
        <charset val="134"/>
      </rPr>
      <t>高性能电池隔膜</t>
    </r>
  </si>
  <si>
    <r>
      <rPr>
        <sz val="10"/>
        <color theme="1"/>
        <rFont val="宋体"/>
        <charset val="134"/>
      </rPr>
      <t>山东食圣酿造食品有限公司</t>
    </r>
  </si>
  <si>
    <r>
      <rPr>
        <sz val="10"/>
        <color theme="1"/>
        <rFont val="宋体"/>
        <charset val="134"/>
      </rPr>
      <t>食品制造业</t>
    </r>
  </si>
  <si>
    <r>
      <rPr>
        <sz val="10"/>
        <color theme="1"/>
        <rFont val="宋体"/>
        <charset val="134"/>
      </rPr>
      <t>酱油、食醋、调味料、豆制品</t>
    </r>
  </si>
  <si>
    <r>
      <rPr>
        <sz val="10"/>
        <color theme="1"/>
        <rFont val="宋体"/>
        <charset val="134"/>
      </rPr>
      <t>山东恒诚检测科技有限公司</t>
    </r>
  </si>
  <si>
    <r>
      <rPr>
        <sz val="10"/>
        <color theme="1"/>
        <rFont val="宋体"/>
        <charset val="134"/>
      </rPr>
      <t>环境、食品、职业卫生检验检测</t>
    </r>
  </si>
  <si>
    <r>
      <rPr>
        <sz val="10"/>
        <color theme="1"/>
        <rFont val="宋体"/>
        <charset val="134"/>
      </rPr>
      <t>烟台宏远氧业有限公司</t>
    </r>
  </si>
  <si>
    <r>
      <rPr>
        <sz val="10"/>
        <color theme="1"/>
        <rFont val="宋体"/>
        <charset val="134"/>
      </rPr>
      <t>医疗器械</t>
    </r>
  </si>
  <si>
    <r>
      <rPr>
        <sz val="10"/>
        <color theme="1"/>
        <rFont val="宋体"/>
        <charset val="134"/>
      </rPr>
      <t>医用空气加压氧舱</t>
    </r>
  </si>
  <si>
    <r>
      <rPr>
        <sz val="10"/>
        <color theme="1"/>
        <rFont val="宋体"/>
        <charset val="134"/>
      </rPr>
      <t>烟台万润药业有限公司</t>
    </r>
  </si>
  <si>
    <r>
      <rPr>
        <sz val="10"/>
        <color theme="1"/>
        <rFont val="宋体"/>
        <charset val="134"/>
      </rPr>
      <t>医药制造业</t>
    </r>
  </si>
  <si>
    <r>
      <rPr>
        <sz val="10"/>
        <color theme="1"/>
        <rFont val="宋体"/>
        <charset val="134"/>
      </rPr>
      <t>生物与新医药、国家基本药物原料药和重要中间体等</t>
    </r>
  </si>
  <si>
    <r>
      <rPr>
        <sz val="10"/>
        <color theme="1"/>
        <rFont val="宋体"/>
        <charset val="134"/>
      </rPr>
      <t>烟台睿创微纳技术股份有限公司</t>
    </r>
  </si>
  <si>
    <r>
      <rPr>
        <sz val="10"/>
        <color theme="1"/>
        <rFont val="宋体"/>
        <charset val="134"/>
      </rPr>
      <t>半导体材料、红外热像仪整机等</t>
    </r>
  </si>
  <si>
    <r>
      <rPr>
        <sz val="10"/>
        <color theme="1"/>
        <rFont val="宋体"/>
        <charset val="134"/>
      </rPr>
      <t>美瑞新材料股份有限公司</t>
    </r>
  </si>
  <si>
    <r>
      <rPr>
        <sz val="10"/>
        <color theme="1"/>
        <rFont val="宋体"/>
        <charset val="134"/>
      </rPr>
      <t>热塑性聚氨酯弹性体</t>
    </r>
  </si>
  <si>
    <r>
      <rPr>
        <sz val="10"/>
        <color theme="1"/>
        <rFont val="宋体"/>
        <charset val="134"/>
      </rPr>
      <t>欧瑞传动电气股份有限公司</t>
    </r>
  </si>
  <si>
    <r>
      <rPr>
        <sz val="10"/>
        <color theme="1"/>
        <rFont val="宋体"/>
        <charset val="134"/>
      </rPr>
      <t>人工智能</t>
    </r>
  </si>
  <si>
    <r>
      <rPr>
        <sz val="10"/>
        <color theme="1"/>
        <rFont val="宋体"/>
        <charset val="134"/>
      </rPr>
      <t>电气传动产品</t>
    </r>
  </si>
  <si>
    <r>
      <rPr>
        <sz val="10"/>
        <color theme="1"/>
        <rFont val="宋体"/>
        <charset val="134"/>
      </rPr>
      <t>烟台一诺电子材料有限公司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</si>
  <si>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有限责任公司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</si>
  <si>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新材料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</si>
  <si>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半导体封装用键合丝</t>
    </r>
  </si>
  <si>
    <r>
      <rPr>
        <sz val="10"/>
        <color theme="1"/>
        <rFont val="宋体"/>
        <charset val="134"/>
      </rPr>
      <t>山东先声生物制药有限公司</t>
    </r>
  </si>
  <si>
    <r>
      <rPr>
        <sz val="10"/>
        <color theme="1"/>
        <rFont val="宋体"/>
        <charset val="134"/>
      </rPr>
      <t>生物制药</t>
    </r>
  </si>
  <si>
    <r>
      <rPr>
        <sz val="10"/>
        <color theme="1"/>
        <rFont val="宋体"/>
        <charset val="134"/>
      </rPr>
      <t>重组人血管内皮抑制素注射液</t>
    </r>
  </si>
  <si>
    <r>
      <rPr>
        <sz val="10"/>
        <color theme="1"/>
        <rFont val="宋体"/>
        <charset val="134"/>
      </rPr>
      <t>烟台中金数据系统有限公司</t>
    </r>
  </si>
  <si>
    <r>
      <rPr>
        <sz val="10"/>
        <color theme="1"/>
        <rFont val="宋体"/>
        <charset val="134"/>
      </rPr>
      <t>计算机软件、计算机信息系统及通讯设备等</t>
    </r>
  </si>
  <si>
    <r>
      <rPr>
        <sz val="10"/>
        <color theme="1"/>
        <rFont val="宋体"/>
        <charset val="134"/>
      </rPr>
      <t>烟台正海科技股份有限公司</t>
    </r>
  </si>
  <si>
    <r>
      <rPr>
        <sz val="10"/>
        <color theme="1"/>
        <rFont val="宋体"/>
        <charset val="134"/>
      </rPr>
      <t>通信和其他电子设备制造业</t>
    </r>
  </si>
  <si>
    <r>
      <rPr>
        <sz val="10"/>
        <color theme="1"/>
        <rFont val="宋体"/>
        <charset val="134"/>
      </rPr>
      <t>触摸屏</t>
    </r>
  </si>
  <si>
    <r>
      <rPr>
        <sz val="10"/>
        <color theme="1"/>
        <rFont val="宋体"/>
        <charset val="134"/>
      </rPr>
      <t>烟台正海生物科技股份有限公司</t>
    </r>
  </si>
  <si>
    <r>
      <rPr>
        <sz val="10"/>
        <color theme="1"/>
        <rFont val="宋体"/>
        <charset val="134"/>
      </rPr>
      <t>生物医药</t>
    </r>
  </si>
  <si>
    <r>
      <rPr>
        <sz val="10"/>
        <color theme="1"/>
        <rFont val="宋体"/>
        <charset val="134"/>
      </rPr>
      <t xml:space="preserve">口腔修复膜、骨修复材料等
</t>
    </r>
  </si>
  <si>
    <r>
      <rPr>
        <sz val="10"/>
        <color theme="1"/>
        <rFont val="宋体"/>
        <charset val="134"/>
      </rPr>
      <t>烟台新时代健康产业有限公司</t>
    </r>
  </si>
  <si>
    <r>
      <rPr>
        <sz val="10"/>
        <color theme="1"/>
        <rFont val="宋体"/>
        <charset val="134"/>
      </rPr>
      <t>营养、保健食品制造</t>
    </r>
  </si>
  <si>
    <r>
      <rPr>
        <sz val="10"/>
        <color theme="1"/>
        <rFont val="宋体"/>
        <charset val="134"/>
      </rPr>
      <t>保健食品、配制酒等</t>
    </r>
  </si>
  <si>
    <r>
      <rPr>
        <sz val="10"/>
        <color theme="1"/>
        <rFont val="宋体"/>
        <charset val="134"/>
      </rPr>
      <t>烟台艾迪精密机械股份有限公司</t>
    </r>
  </si>
  <si>
    <r>
      <rPr>
        <sz val="10"/>
        <color theme="1"/>
        <rFont val="宋体"/>
        <charset val="134"/>
      </rPr>
      <t>建筑工程机械设备用属具等</t>
    </r>
  </si>
  <si>
    <r>
      <rPr>
        <sz val="10"/>
        <color theme="1"/>
        <rFont val="宋体"/>
        <charset val="134"/>
      </rPr>
      <t>烟台显华化工科技有限公司</t>
    </r>
  </si>
  <si>
    <r>
      <rPr>
        <sz val="10"/>
        <color theme="1"/>
        <rFont val="宋体"/>
        <charset val="134"/>
      </rPr>
      <t>显示材料</t>
    </r>
  </si>
  <si>
    <r>
      <rPr>
        <sz val="10"/>
        <color theme="1"/>
        <rFont val="宋体"/>
        <charset val="134"/>
      </rPr>
      <t>烟台路通精密科技股份有限公司</t>
    </r>
  </si>
  <si>
    <r>
      <rPr>
        <sz val="10"/>
        <color theme="1"/>
        <rFont val="宋体"/>
        <charset val="134"/>
      </rPr>
      <t>铝合金精密铸造及加工</t>
    </r>
  </si>
  <si>
    <r>
      <rPr>
        <sz val="10"/>
        <color theme="1"/>
        <rFont val="宋体"/>
        <charset val="134"/>
      </rPr>
      <t>烟台德邦科技有限公司</t>
    </r>
  </si>
  <si>
    <r>
      <rPr>
        <sz val="10"/>
        <color theme="1"/>
        <rFont val="宋体"/>
        <charset val="134"/>
      </rPr>
      <t>特种功能高分子界面材料等</t>
    </r>
  </si>
  <si>
    <r>
      <rPr>
        <sz val="10"/>
        <color theme="1"/>
        <rFont val="宋体"/>
        <charset val="134"/>
      </rPr>
      <t>山东金佳园科技股份有限公司</t>
    </r>
  </si>
  <si>
    <r>
      <rPr>
        <sz val="10"/>
        <color theme="1"/>
        <rFont val="宋体"/>
        <charset val="134"/>
      </rPr>
      <t>信息网络及信息安全服务</t>
    </r>
  </si>
  <si>
    <r>
      <rPr>
        <sz val="10"/>
        <color theme="1"/>
        <rFont val="宋体"/>
        <charset val="134"/>
      </rPr>
      <t>烟台友开通信技术有限公司</t>
    </r>
  </si>
  <si>
    <r>
      <rPr>
        <sz val="10"/>
        <color theme="1"/>
        <rFont val="宋体"/>
        <charset val="134"/>
      </rPr>
      <t>电子信息</t>
    </r>
  </si>
  <si>
    <r>
      <rPr>
        <sz val="10"/>
        <color theme="1"/>
        <rFont val="宋体"/>
        <charset val="134"/>
      </rPr>
      <t>移动通信产品等</t>
    </r>
  </si>
  <si>
    <r>
      <rPr>
        <b/>
        <sz val="10"/>
        <rFont val="宋体"/>
        <charset val="134"/>
      </rPr>
      <t>潍坊</t>
    </r>
  </si>
  <si>
    <r>
      <rPr>
        <sz val="10"/>
        <rFont val="宋体"/>
        <charset val="134"/>
      </rPr>
      <t>潍坊市精华粉体工程设备有限公司</t>
    </r>
  </si>
  <si>
    <r>
      <rPr>
        <sz val="10"/>
        <rFont val="宋体"/>
        <charset val="134"/>
      </rPr>
      <t>机械制造</t>
    </r>
  </si>
  <si>
    <r>
      <rPr>
        <sz val="10"/>
        <rFont val="宋体"/>
        <charset val="134"/>
      </rPr>
      <t>粉体设备</t>
    </r>
  </si>
  <si>
    <r>
      <rPr>
        <sz val="10"/>
        <rFont val="宋体"/>
        <charset val="134"/>
      </rPr>
      <t>昌乐</t>
    </r>
  </si>
  <si>
    <r>
      <rPr>
        <sz val="10"/>
        <rFont val="宋体"/>
        <charset val="134"/>
      </rPr>
      <t>潍坊恒彩数码影像材料有限公司</t>
    </r>
  </si>
  <si>
    <r>
      <rPr>
        <sz val="10"/>
        <rFont val="宋体"/>
        <charset val="134"/>
      </rPr>
      <t>专业生产彩色喷墨打印耗材</t>
    </r>
  </si>
  <si>
    <r>
      <rPr>
        <sz val="10"/>
        <rFont val="宋体"/>
        <charset val="134"/>
      </rPr>
      <t>临朐</t>
    </r>
  </si>
  <si>
    <r>
      <rPr>
        <sz val="10"/>
        <rFont val="宋体"/>
        <charset val="134"/>
      </rPr>
      <t>山东恒涛节能环保有限公司</t>
    </r>
  </si>
  <si>
    <r>
      <rPr>
        <sz val="10"/>
        <rFont val="宋体"/>
        <charset val="134"/>
      </rPr>
      <t>私营企业</t>
    </r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</si>
  <si>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级锅炉、压力容器、锅炉辅机的研发制造，</t>
    </r>
    <r>
      <rPr>
        <sz val="10"/>
        <rFont val="Times New Roman"/>
        <charset val="134"/>
      </rPr>
      <t>I</t>
    </r>
    <r>
      <rPr>
        <sz val="10"/>
        <rFont val="宋体"/>
        <charset val="134"/>
      </rPr>
      <t>级锅炉维修改造，锅炉节能环保技术服务等</t>
    </r>
  </si>
  <si>
    <r>
      <rPr>
        <sz val="10"/>
        <rFont val="宋体"/>
        <charset val="134"/>
      </rPr>
      <t>高密</t>
    </r>
  </si>
  <si>
    <r>
      <rPr>
        <sz val="10"/>
        <rFont val="宋体"/>
        <charset val="134"/>
      </rPr>
      <t>潍坊汇成新材料科技有限公司</t>
    </r>
  </si>
  <si>
    <r>
      <rPr>
        <sz val="10"/>
        <rFont val="宋体"/>
        <charset val="134"/>
      </rPr>
      <t>民营有限责任公司</t>
    </r>
  </si>
  <si>
    <r>
      <rPr>
        <sz val="10"/>
        <rFont val="宋体"/>
        <charset val="134"/>
      </rPr>
      <t>太阳能电池切割材料、电池负极材料</t>
    </r>
  </si>
  <si>
    <r>
      <rPr>
        <sz val="10"/>
        <rFont val="宋体"/>
        <charset val="134"/>
      </rPr>
      <t>经济</t>
    </r>
  </si>
  <si>
    <r>
      <rPr>
        <sz val="10"/>
        <rFont val="宋体"/>
        <charset val="134"/>
      </rPr>
      <t>昌邑市龙港无机硅有限公司</t>
    </r>
  </si>
  <si>
    <r>
      <rPr>
        <sz val="10"/>
        <rFont val="宋体"/>
        <charset val="134"/>
      </rPr>
      <t>无机盐制造业</t>
    </r>
  </si>
  <si>
    <r>
      <rPr>
        <sz val="10"/>
        <rFont val="宋体"/>
        <charset val="134"/>
      </rPr>
      <t>硅酸钠、偏硅酸钠、硅基阻燃剂、海洋机械防锈剂</t>
    </r>
  </si>
  <si>
    <t>—</t>
  </si>
  <si>
    <r>
      <rPr>
        <sz val="10"/>
        <rFont val="宋体"/>
        <charset val="134"/>
      </rPr>
      <t>昌邑</t>
    </r>
  </si>
  <si>
    <r>
      <rPr>
        <sz val="10"/>
        <rFont val="宋体"/>
        <charset val="134"/>
      </rPr>
      <t>潍坊正远粉体工程设备有限公司</t>
    </r>
  </si>
  <si>
    <r>
      <rPr>
        <sz val="10"/>
        <rFont val="宋体"/>
        <charset val="134"/>
      </rPr>
      <t>民营企业</t>
    </r>
  </si>
  <si>
    <r>
      <rPr>
        <sz val="10"/>
        <rFont val="宋体"/>
        <charset val="134"/>
      </rPr>
      <t>先进制造业</t>
    </r>
  </si>
  <si>
    <r>
      <rPr>
        <sz val="10"/>
        <rFont val="宋体"/>
        <charset val="134"/>
      </rPr>
      <t>超微细粉碎专用设备</t>
    </r>
  </si>
  <si>
    <r>
      <rPr>
        <sz val="10"/>
        <rFont val="宋体"/>
        <charset val="134"/>
      </rPr>
      <t>高新</t>
    </r>
  </si>
  <si>
    <r>
      <rPr>
        <sz val="10"/>
        <rFont val="宋体"/>
        <charset val="134"/>
      </rPr>
      <t>山东精诺机械股份有限公司</t>
    </r>
  </si>
  <si>
    <r>
      <rPr>
        <sz val="10"/>
        <rFont val="宋体"/>
        <charset val="134"/>
      </rPr>
      <t>专用设备制造业</t>
    </r>
  </si>
  <si>
    <r>
      <rPr>
        <sz val="10"/>
        <rFont val="宋体"/>
        <charset val="134"/>
      </rPr>
      <t>速分切机、智能化卫生纸生产线餐巾纸、面巾纸机等，涵盖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大系列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多种产品</t>
    </r>
  </si>
  <si>
    <r>
      <rPr>
        <sz val="10"/>
        <rFont val="宋体"/>
        <charset val="134"/>
      </rPr>
      <t>坊子</t>
    </r>
  </si>
  <si>
    <r>
      <rPr>
        <sz val="10"/>
        <rFont val="宋体"/>
        <charset val="134"/>
      </rPr>
      <t>山东天元盈康检测评价技术有限公司</t>
    </r>
  </si>
  <si>
    <r>
      <rPr>
        <sz val="10"/>
        <rFont val="宋体"/>
        <charset val="134"/>
      </rPr>
      <t>建设项目职业病危害评价（乙级），放射防护检测与评价，工作场所职业病危害因素检测与评价，公共场所卫生检测与评价，公共场所建设项目卫生学评价，安全生产标准化评审，食品检测，食品包装材料检测，环境检测，验收监测，实验室检测，化妆品检测，肥料检测，农产品检测，洗涤用品检测，农药检测，一次性医疗卫生用品检测，水产品质量检测，相关技术咨询。</t>
    </r>
  </si>
  <si>
    <r>
      <rPr>
        <sz val="10"/>
        <rFont val="宋体"/>
        <charset val="134"/>
      </rPr>
      <t>寒亭</t>
    </r>
  </si>
  <si>
    <r>
      <rPr>
        <sz val="10"/>
        <rFont val="宋体"/>
        <charset val="134"/>
      </rPr>
      <t>山东金鸿新材料股份有限公司</t>
    </r>
  </si>
  <si>
    <r>
      <rPr>
        <sz val="10"/>
        <rFont val="宋体"/>
        <charset val="134"/>
      </rPr>
      <t>股份制企业</t>
    </r>
  </si>
  <si>
    <r>
      <rPr>
        <sz val="10"/>
        <rFont val="宋体"/>
        <charset val="134"/>
      </rPr>
      <t>碳化硅、碳化硼防弹陶瓷；碳化硅结构陶瓷</t>
    </r>
  </si>
  <si>
    <r>
      <rPr>
        <sz val="10"/>
        <rFont val="宋体"/>
        <charset val="134"/>
      </rPr>
      <t>安丘</t>
    </r>
  </si>
  <si>
    <r>
      <rPr>
        <sz val="10"/>
        <rFont val="宋体"/>
        <charset val="134"/>
      </rPr>
      <t>迈赫机器人自动化股份有限公司</t>
    </r>
  </si>
  <si>
    <r>
      <rPr>
        <sz val="10"/>
        <rFont val="宋体"/>
        <charset val="134"/>
      </rPr>
      <t>智能装备制造</t>
    </r>
  </si>
  <si>
    <r>
      <rPr>
        <sz val="10"/>
        <rFont val="宋体"/>
        <charset val="134"/>
      </rPr>
      <t>智能焊装装备、智能涂装装备、智能总装装备、机器人及机器人工作站系统</t>
    </r>
  </si>
  <si>
    <r>
      <rPr>
        <sz val="10"/>
        <rFont val="宋体"/>
        <charset val="134"/>
      </rPr>
      <t>诸城</t>
    </r>
  </si>
  <si>
    <r>
      <rPr>
        <sz val="10"/>
        <rFont val="宋体"/>
        <charset val="134"/>
      </rPr>
      <t>山东博苑医药化学有限公司</t>
    </r>
  </si>
  <si>
    <r>
      <rPr>
        <sz val="10"/>
        <rFont val="宋体"/>
        <charset val="134"/>
      </rPr>
      <t>化学原料和化学制品制造业</t>
    </r>
  </si>
  <si>
    <r>
      <rPr>
        <sz val="10"/>
        <rFont val="宋体"/>
        <charset val="134"/>
      </rPr>
      <t>生产销售三甲基碘硅烷、碘化钾、碘化钠、碘酸钾、双草酸酯、二氯水杨酸、三氯水杨酸等化工产品</t>
    </r>
  </si>
  <si>
    <r>
      <rPr>
        <sz val="10"/>
        <rFont val="宋体"/>
        <charset val="134"/>
      </rPr>
      <t>寿光</t>
    </r>
  </si>
  <si>
    <r>
      <rPr>
        <sz val="10"/>
        <rFont val="宋体"/>
        <charset val="134"/>
      </rPr>
      <t>山东东方宏业化工有限公司</t>
    </r>
  </si>
  <si>
    <r>
      <rPr>
        <sz val="10"/>
        <rFont val="宋体"/>
        <charset val="134"/>
      </rPr>
      <t>私营股份制</t>
    </r>
  </si>
  <si>
    <r>
      <rPr>
        <sz val="10"/>
        <rFont val="宋体"/>
        <charset val="134"/>
      </rPr>
      <t>新材料产业</t>
    </r>
  </si>
  <si>
    <r>
      <rPr>
        <sz val="10"/>
        <rFont val="宋体"/>
        <charset val="134"/>
      </rPr>
      <t>生产销售聚烯烃高分子新材料</t>
    </r>
  </si>
  <si>
    <r>
      <rPr>
        <sz val="10"/>
        <rFont val="宋体"/>
        <charset val="134"/>
      </rPr>
      <t>山东兄弟科技股份有限公司</t>
    </r>
  </si>
  <si>
    <r>
      <rPr>
        <sz val="10"/>
        <color indexed="8"/>
        <rFont val="宋体"/>
        <charset val="134"/>
      </rPr>
      <t>股份有限公司</t>
    </r>
  </si>
  <si>
    <r>
      <rPr>
        <sz val="10"/>
        <color indexed="8"/>
        <rFont val="宋体"/>
        <charset val="134"/>
      </rPr>
      <t>新兴工业</t>
    </r>
  </si>
  <si>
    <r>
      <rPr>
        <sz val="10"/>
        <color indexed="8"/>
        <rFont val="宋体"/>
        <charset val="134"/>
      </rPr>
      <t>阻燃新材料</t>
    </r>
  </si>
  <si>
    <r>
      <rPr>
        <sz val="10"/>
        <rFont val="宋体"/>
        <charset val="134"/>
      </rPr>
      <t>山东信得科技股份有限公司</t>
    </r>
  </si>
  <si>
    <r>
      <rPr>
        <sz val="10"/>
        <rFont val="宋体"/>
        <charset val="134"/>
      </rPr>
      <t>兽用生化制药</t>
    </r>
  </si>
  <si>
    <r>
      <rPr>
        <sz val="10"/>
        <rFont val="宋体"/>
        <charset val="134"/>
      </rPr>
      <t>潍坊路加精工有限公司</t>
    </r>
  </si>
  <si>
    <r>
      <rPr>
        <sz val="10"/>
        <rFont val="宋体"/>
        <charset val="134"/>
      </rPr>
      <t>智能制造</t>
    </r>
  </si>
  <si>
    <r>
      <rPr>
        <sz val="10"/>
        <rFont val="宋体"/>
        <charset val="134"/>
      </rPr>
      <t>液晶面板、机器视觉、连接器、智能仓储等智能自动化装备整体解决方案</t>
    </r>
  </si>
  <si>
    <r>
      <rPr>
        <sz val="10"/>
        <rFont val="宋体"/>
        <charset val="134"/>
      </rPr>
      <t>山东瀚星生物科技股份有限公司</t>
    </r>
  </si>
  <si>
    <r>
      <rPr>
        <sz val="10"/>
        <rFont val="宋体"/>
        <charset val="134"/>
      </rPr>
      <t>生物
医药</t>
    </r>
  </si>
  <si>
    <r>
      <rPr>
        <sz val="10"/>
        <rFont val="宋体"/>
        <charset val="134"/>
      </rPr>
      <t>叶绿素铜钠盐、镁钠盐等系列产品</t>
    </r>
  </si>
  <si>
    <r>
      <rPr>
        <sz val="10"/>
        <rFont val="宋体"/>
        <charset val="134"/>
      </rPr>
      <t>山东祥维斯生物科技股份有限公司</t>
    </r>
  </si>
  <si>
    <r>
      <rPr>
        <sz val="10"/>
        <rFont val="宋体"/>
        <charset val="134"/>
      </rPr>
      <t>生产销售甜菜碱系列产品</t>
    </r>
  </si>
  <si>
    <r>
      <rPr>
        <sz val="10"/>
        <rFont val="宋体"/>
        <charset val="134"/>
      </rPr>
      <t>滨海</t>
    </r>
  </si>
  <si>
    <r>
      <rPr>
        <sz val="10"/>
        <rFont val="宋体"/>
        <charset val="134"/>
      </rPr>
      <t>山东奥扬新能源科技股份有限公司</t>
    </r>
  </si>
  <si>
    <r>
      <rPr>
        <sz val="10"/>
        <rFont val="宋体"/>
        <charset val="134"/>
      </rPr>
      <t>新能源装备</t>
    </r>
  </si>
  <si>
    <r>
      <rPr>
        <sz val="10"/>
        <rFont val="宋体"/>
        <charset val="134"/>
      </rPr>
      <t>天然气、氢能源智能系列装备</t>
    </r>
  </si>
  <si>
    <r>
      <rPr>
        <sz val="10"/>
        <rFont val="宋体"/>
        <charset val="134"/>
      </rPr>
      <t>潍坊市宇宏石油机械有限公司</t>
    </r>
  </si>
  <si>
    <r>
      <rPr>
        <sz val="10"/>
        <color indexed="8"/>
        <rFont val="宋体"/>
        <charset val="134"/>
      </rPr>
      <t>专用设备制造业</t>
    </r>
  </si>
  <si>
    <r>
      <rPr>
        <sz val="10"/>
        <rFont val="宋体"/>
        <charset val="134"/>
      </rPr>
      <t>石油钻采工具及配件、发动机配件</t>
    </r>
  </si>
  <si>
    <r>
      <rPr>
        <sz val="10"/>
        <rFont val="宋体"/>
        <charset val="134"/>
      </rPr>
      <t>大洋泊车股份有限公司</t>
    </r>
  </si>
  <si>
    <r>
      <rPr>
        <sz val="10"/>
        <rFont val="宋体"/>
        <charset val="134"/>
      </rPr>
      <t>股份有限公司</t>
    </r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（非上市）</t>
    </r>
  </si>
  <si>
    <r>
      <rPr>
        <sz val="10"/>
        <rFont val="宋体"/>
        <charset val="134"/>
      </rPr>
      <t>载车板升降横移类立体车库、
新型梳齿平面移动类立体车库、
液压梳齿垂直升降类立体车库、
立体车库安装技术服务</t>
    </r>
  </si>
  <si>
    <r>
      <rPr>
        <sz val="10"/>
        <rFont val="宋体"/>
        <charset val="134"/>
      </rPr>
      <t>潍城</t>
    </r>
  </si>
  <si>
    <r>
      <rPr>
        <sz val="10"/>
        <rFont val="宋体"/>
        <charset val="134"/>
      </rPr>
      <t>山东恒联新材料股份有限公司</t>
    </r>
  </si>
  <si>
    <r>
      <rPr>
        <sz val="10"/>
        <rFont val="宋体"/>
        <charset val="134"/>
      </rPr>
      <t>研发、制造、销售再生纤维素膜</t>
    </r>
  </si>
  <si>
    <r>
      <rPr>
        <sz val="10"/>
        <rFont val="宋体"/>
        <charset val="134"/>
      </rPr>
      <t>山东贝诺医药生物科技有限公司</t>
    </r>
  </si>
  <si>
    <r>
      <rPr>
        <sz val="10"/>
        <rFont val="宋体"/>
        <charset val="134"/>
      </rPr>
      <t>有限责任制</t>
    </r>
  </si>
  <si>
    <r>
      <rPr>
        <sz val="10"/>
        <rFont val="宋体"/>
        <charset val="134"/>
      </rPr>
      <t>生产：</t>
    </r>
    <r>
      <rPr>
        <sz val="10"/>
        <rFont val="Times New Roman"/>
        <charset val="134"/>
      </rPr>
      <t>I</t>
    </r>
    <r>
      <rPr>
        <sz val="10"/>
        <rFont val="宋体"/>
        <charset val="134"/>
      </rPr>
      <t>类、</t>
    </r>
    <r>
      <rPr>
        <sz val="10"/>
        <rFont val="Times New Roman"/>
        <charset val="134"/>
      </rPr>
      <t>II</t>
    </r>
    <r>
      <rPr>
        <sz val="10"/>
        <rFont val="宋体"/>
        <charset val="134"/>
      </rPr>
      <t>类医疗器械，</t>
    </r>
    <r>
      <rPr>
        <sz val="10"/>
        <rFont val="Times New Roman"/>
        <charset val="134"/>
      </rPr>
      <t>II</t>
    </r>
    <r>
      <rPr>
        <sz val="10"/>
        <rFont val="宋体"/>
        <charset val="134"/>
      </rPr>
      <t>类医用卫生材料及敷料（</t>
    </r>
    <r>
      <rPr>
        <sz val="10"/>
        <rFont val="Times New Roman"/>
        <charset val="134"/>
      </rPr>
      <t>6864</t>
    </r>
    <r>
      <rPr>
        <sz val="10"/>
        <rFont val="宋体"/>
        <charset val="134"/>
      </rPr>
      <t>）、</t>
    </r>
    <r>
      <rPr>
        <sz val="10"/>
        <rFont val="Times New Roman"/>
        <charset val="134"/>
      </rPr>
      <t>II</t>
    </r>
    <r>
      <rPr>
        <sz val="10"/>
        <rFont val="宋体"/>
        <charset val="134"/>
      </rPr>
      <t>类口腔科材料（</t>
    </r>
    <r>
      <rPr>
        <sz val="10"/>
        <rFont val="Times New Roman"/>
        <charset val="134"/>
      </rPr>
      <t>6863</t>
    </r>
    <r>
      <rPr>
        <sz val="10"/>
        <rFont val="宋体"/>
        <charset val="134"/>
      </rPr>
      <t>）；生产消毒剂、卫生用品（有效期限以许可证为准）。销售：</t>
    </r>
    <r>
      <rPr>
        <sz val="10"/>
        <rFont val="Times New Roman"/>
        <charset val="134"/>
      </rPr>
      <t>I</t>
    </r>
    <r>
      <rPr>
        <sz val="10"/>
        <rFont val="宋体"/>
        <charset val="134"/>
      </rPr>
      <t>类、</t>
    </r>
    <r>
      <rPr>
        <sz val="10"/>
        <rFont val="Times New Roman"/>
        <charset val="134"/>
      </rPr>
      <t>II</t>
    </r>
    <r>
      <rPr>
        <sz val="10"/>
        <rFont val="宋体"/>
        <charset val="134"/>
      </rPr>
      <t>类医疗器械、卫生用品、化妆品、消毒用品、服装服饰、纺织品、电子产品、化工产品（不含危险品及易制毒品）、机电设备及配件、办公用品及耗材、包装材料、日用品（不含食品）、洗涤用品、家用电器；药品、消毒产品、医疗器械、生物基因工程的技术研究、开发、推广、转让。</t>
    </r>
  </si>
  <si>
    <r>
      <rPr>
        <sz val="10"/>
        <rFont val="宋体"/>
        <charset val="134"/>
      </rPr>
      <t>山东泽普医疗科技有限公司</t>
    </r>
  </si>
  <si>
    <r>
      <rPr>
        <sz val="10"/>
        <rFont val="宋体"/>
        <charset val="134"/>
      </rPr>
      <t>高新技术企业</t>
    </r>
  </si>
  <si>
    <r>
      <rPr>
        <sz val="10"/>
        <rFont val="宋体"/>
        <charset val="134"/>
      </rPr>
      <t>医疗器械研发、生产、制造、销售，智能运动康复机、疼痛治疗设备、康复器材、健康养老产品等</t>
    </r>
  </si>
  <si>
    <r>
      <rPr>
        <sz val="10"/>
        <color indexed="8"/>
        <rFont val="宋体"/>
        <charset val="134"/>
      </rPr>
      <t>山东元利科技股份有限公司</t>
    </r>
  </si>
  <si>
    <r>
      <rPr>
        <sz val="10"/>
        <color indexed="8"/>
        <rFont val="宋体"/>
        <charset val="134"/>
      </rPr>
      <t>制造业</t>
    </r>
  </si>
  <si>
    <r>
      <rPr>
        <sz val="10"/>
        <color indexed="8"/>
        <rFont val="宋体"/>
        <charset val="134"/>
      </rPr>
      <t>高沸点溶剂
脂肪醇
增塑剂</t>
    </r>
  </si>
  <si>
    <r>
      <rPr>
        <sz val="10"/>
        <color indexed="8"/>
        <rFont val="宋体"/>
        <charset val="134"/>
      </rPr>
      <t>是</t>
    </r>
    <r>
      <rPr>
        <sz val="10"/>
        <color indexed="8"/>
        <rFont val="Times New Roman"/>
        <charset val="134"/>
      </rPr>
      <t xml:space="preserve"> </t>
    </r>
  </si>
  <si>
    <r>
      <rPr>
        <sz val="10"/>
        <color indexed="8"/>
        <rFont val="宋体"/>
        <charset val="134"/>
      </rPr>
      <t>昌乐</t>
    </r>
  </si>
  <si>
    <r>
      <rPr>
        <sz val="10"/>
        <rFont val="宋体"/>
        <charset val="134"/>
      </rPr>
      <t>山东俊富非织造材料有限公司</t>
    </r>
  </si>
  <si>
    <r>
      <rPr>
        <sz val="10"/>
        <rFont val="宋体"/>
        <charset val="134"/>
      </rPr>
      <t>有限责任公司
（台港澳与境内合资）</t>
    </r>
  </si>
  <si>
    <r>
      <rPr>
        <sz val="10"/>
        <rFont val="宋体"/>
        <charset val="134"/>
      </rPr>
      <t>个人卫生、医疗防护用非织造材料</t>
    </r>
  </si>
  <si>
    <r>
      <rPr>
        <sz val="10"/>
        <rFont val="宋体"/>
        <charset val="134"/>
      </rPr>
      <t>否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</si>
  <si>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山东江岳科技开发股份有限公司</t>
    </r>
  </si>
  <si>
    <r>
      <rPr>
        <sz val="10"/>
        <rFont val="宋体"/>
        <charset val="134"/>
      </rPr>
      <t>其它新材料技术</t>
    </r>
  </si>
  <si>
    <r>
      <rPr>
        <sz val="10"/>
        <rFont val="宋体"/>
        <charset val="134"/>
      </rPr>
      <t>加氢催化剂产品的生产、销售；加氢催化剂产品的研发和技术服务</t>
    </r>
  </si>
  <si>
    <r>
      <rPr>
        <sz val="10"/>
        <rFont val="宋体"/>
        <charset val="134"/>
      </rPr>
      <t>山东汇润膳食堂股份有限公司</t>
    </r>
  </si>
  <si>
    <r>
      <rPr>
        <sz val="10"/>
        <rFont val="宋体"/>
        <charset val="134"/>
      </rPr>
      <t>植物膳食纤维、生物技术、魔芋生物制品的研发与生产</t>
    </r>
  </si>
  <si>
    <r>
      <rPr>
        <sz val="10"/>
        <rFont val="宋体"/>
        <charset val="134"/>
      </rPr>
      <t>山东鑫达鲁鑫防水材料有限公司</t>
    </r>
  </si>
  <si>
    <r>
      <rPr>
        <sz val="10"/>
        <rFont val="宋体"/>
        <charset val="134"/>
      </rPr>
      <t>建筑防水卷材</t>
    </r>
  </si>
  <si>
    <r>
      <rPr>
        <sz val="10"/>
        <rFont val="宋体"/>
        <charset val="134"/>
      </rPr>
      <t>生产销售防水材料、防腐保温材料、装饰材料、建筑材料（不含水泥）、塑料制品；防水、防腐、保温工程施工；国家允许的货物出口贸易、技术进出口贸易（以上均不含国家法律法规规定的前置审批项目及限制、禁止、淘汰经营项目，涉及后置审批项目的，凭有效许可开展经营）</t>
    </r>
  </si>
  <si>
    <r>
      <rPr>
        <sz val="10"/>
        <color indexed="8"/>
        <rFont val="宋体"/>
        <charset val="134"/>
      </rPr>
      <t>否</t>
    </r>
  </si>
  <si>
    <r>
      <rPr>
        <sz val="10"/>
        <rFont val="宋体"/>
        <charset val="134"/>
      </rPr>
      <t>潍坊佳诚数码材料有限公司</t>
    </r>
  </si>
  <si>
    <r>
      <rPr>
        <sz val="10"/>
        <rFont val="宋体"/>
        <charset val="134"/>
      </rPr>
      <t>广告布、遮光布等数码喷印材料</t>
    </r>
  </si>
  <si>
    <r>
      <rPr>
        <sz val="10"/>
        <rFont val="宋体"/>
        <charset val="134"/>
      </rPr>
      <t>山东凯欣绿色农业发展股份有限公司</t>
    </r>
  </si>
  <si>
    <r>
      <rPr>
        <sz val="10"/>
        <rFont val="宋体"/>
        <charset val="134"/>
      </rPr>
      <t>农副产品、水果蔬菜罐头</t>
    </r>
  </si>
  <si>
    <r>
      <rPr>
        <sz val="10"/>
        <rFont val="宋体"/>
        <charset val="134"/>
      </rPr>
      <t>生产加工并向国内外销售各类水果罐头及果蔬制品，种植、销售农副产品。</t>
    </r>
  </si>
  <si>
    <r>
      <rPr>
        <sz val="10"/>
        <rFont val="宋体"/>
        <charset val="134"/>
      </rPr>
      <t>青州</t>
    </r>
  </si>
  <si>
    <r>
      <rPr>
        <sz val="10"/>
        <rFont val="宋体"/>
        <charset val="134"/>
      </rPr>
      <t>潍坊五洲鼎益铁塔有限公司</t>
    </r>
  </si>
  <si>
    <r>
      <rPr>
        <sz val="10"/>
        <rFont val="宋体"/>
        <charset val="134"/>
      </rPr>
      <t>电力铁塔、风力发电塔架</t>
    </r>
  </si>
  <si>
    <r>
      <rPr>
        <sz val="10"/>
        <rFont val="宋体"/>
        <charset val="134"/>
      </rPr>
      <t>潍坊金丝达环境工程股份有限公司</t>
    </r>
  </si>
  <si>
    <r>
      <rPr>
        <sz val="10"/>
        <rFont val="宋体"/>
        <charset val="134"/>
      </rPr>
      <t>垃圾处理工程技术研发、设计、施工、运营</t>
    </r>
  </si>
  <si>
    <r>
      <rPr>
        <sz val="10"/>
        <rFont val="宋体"/>
        <charset val="134"/>
      </rPr>
      <t>山东凯仕利合成材料科技股份有限公司</t>
    </r>
  </si>
  <si>
    <r>
      <rPr>
        <sz val="10"/>
        <rFont val="宋体"/>
        <charset val="134"/>
      </rPr>
      <t>新合纤合成材料的生产、销售</t>
    </r>
  </si>
  <si>
    <r>
      <rPr>
        <sz val="10"/>
        <rFont val="宋体"/>
        <charset val="134"/>
      </rPr>
      <t>山东华汇家居科技有限公司</t>
    </r>
  </si>
  <si>
    <r>
      <rPr>
        <sz val="10"/>
        <rFont val="宋体"/>
        <charset val="134"/>
      </rPr>
      <t>人工智能</t>
    </r>
  </si>
  <si>
    <r>
      <rPr>
        <sz val="10"/>
        <rFont val="宋体"/>
        <charset val="134"/>
      </rPr>
      <t>智能床垫研发；加工销售床垫、软床、沙发、床上用品、家具。</t>
    </r>
  </si>
  <si>
    <r>
      <rPr>
        <sz val="10"/>
        <rFont val="宋体"/>
        <charset val="134"/>
      </rPr>
      <t>华创机器人制造有限公司</t>
    </r>
  </si>
  <si>
    <r>
      <rPr>
        <sz val="10"/>
        <rFont val="宋体"/>
        <charset val="134"/>
      </rPr>
      <t>工业机器人、植保机、拖拉机、大型农机具、农业装备核心部件</t>
    </r>
  </si>
  <si>
    <r>
      <rPr>
        <sz val="10"/>
        <rFont val="宋体"/>
        <charset val="134"/>
      </rPr>
      <t>山东宏恒达防水材料工程有限公司</t>
    </r>
  </si>
  <si>
    <r>
      <rPr>
        <sz val="10"/>
        <rFont val="宋体"/>
        <charset val="134"/>
      </rPr>
      <t>新型建材</t>
    </r>
  </si>
  <si>
    <r>
      <rPr>
        <sz val="10"/>
        <rFont val="宋体"/>
        <charset val="134"/>
      </rPr>
      <t>各类防水产品</t>
    </r>
  </si>
  <si>
    <r>
      <rPr>
        <sz val="10"/>
        <rFont val="宋体"/>
        <charset val="134"/>
      </rPr>
      <t>山东埃尔派粉体科技股份有限公司</t>
    </r>
  </si>
  <si>
    <r>
      <rPr>
        <sz val="10"/>
        <rFont val="宋体"/>
        <charset val="134"/>
      </rPr>
      <t>粉碎机、分级机</t>
    </r>
  </si>
  <si>
    <r>
      <rPr>
        <sz val="10"/>
        <rFont val="宋体"/>
        <charset val="134"/>
      </rPr>
      <t>潍坊鑫安金具有限公司</t>
    </r>
  </si>
  <si>
    <r>
      <rPr>
        <sz val="10"/>
        <rFont val="宋体"/>
        <charset val="134"/>
      </rPr>
      <t>其他输配电及控制设备制造</t>
    </r>
  </si>
  <si>
    <r>
      <rPr>
        <sz val="10"/>
        <rFont val="宋体"/>
        <charset val="134"/>
      </rPr>
      <t>电力金具、其他输配电及控制设备，电力电子元器件，配电开关控制设备</t>
    </r>
  </si>
  <si>
    <r>
      <rPr>
        <sz val="10"/>
        <rFont val="宋体"/>
        <charset val="134"/>
      </rPr>
      <t>山东华安铁塔有限公司</t>
    </r>
  </si>
  <si>
    <r>
      <rPr>
        <sz val="10"/>
        <rFont val="宋体"/>
        <charset val="134"/>
      </rPr>
      <t>角钢塔、钢管塔、钢管杆、钢构架、电力金具</t>
    </r>
  </si>
  <si>
    <r>
      <rPr>
        <sz val="10"/>
        <color indexed="8"/>
        <rFont val="宋体"/>
        <charset val="134"/>
      </rPr>
      <t>潍坊市正泰防水材料有限公司</t>
    </r>
  </si>
  <si>
    <r>
      <rPr>
        <sz val="10"/>
        <color indexed="8"/>
        <rFont val="宋体"/>
        <charset val="134"/>
      </rPr>
      <t>有限责任公司</t>
    </r>
  </si>
  <si>
    <r>
      <rPr>
        <sz val="10"/>
        <color indexed="8"/>
        <rFont val="宋体"/>
        <charset val="134"/>
      </rPr>
      <t>非金属矿物制造业</t>
    </r>
  </si>
  <si>
    <r>
      <rPr>
        <sz val="10"/>
        <color indexed="8"/>
        <rFont val="宋体"/>
        <charset val="134"/>
      </rPr>
      <t>生产、销售：防水建筑材料、防水涂料、防腐保温材料、塑料制品、橡胶制品；承揽：防水工程、防腐保温工程</t>
    </r>
  </si>
  <si>
    <r>
      <rPr>
        <sz val="10"/>
        <rFont val="宋体"/>
        <charset val="134"/>
      </rPr>
      <t>山东仙普爱瑞科技股份呢有限公司</t>
    </r>
  </si>
  <si>
    <r>
      <rPr>
        <sz val="10"/>
        <rFont val="宋体"/>
        <charset val="134"/>
      </rPr>
      <t>兽用粉剂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散剂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预混剂、口服溶液剂，微生态制剂、饲料添加剂</t>
    </r>
  </si>
  <si>
    <r>
      <rPr>
        <sz val="10"/>
        <rFont val="宋体"/>
        <charset val="134"/>
      </rPr>
      <t>博杜安（潍坊）动力有限公司</t>
    </r>
  </si>
  <si>
    <r>
      <rPr>
        <sz val="10"/>
        <rFont val="宋体"/>
        <charset val="134"/>
      </rPr>
      <t>高端装备</t>
    </r>
  </si>
  <si>
    <r>
      <rPr>
        <sz val="10"/>
        <rFont val="Times New Roman"/>
        <charset val="134"/>
      </rPr>
      <t>M26/M33</t>
    </r>
    <r>
      <rPr>
        <sz val="10"/>
        <rFont val="宋体"/>
        <charset val="134"/>
      </rPr>
      <t>系列柴油机</t>
    </r>
  </si>
  <si>
    <r>
      <rPr>
        <sz val="10"/>
        <rFont val="宋体"/>
        <charset val="134"/>
      </rPr>
      <t>青州荣美尔生物科技股份有限公司</t>
    </r>
  </si>
  <si>
    <r>
      <rPr>
        <sz val="10"/>
        <rFont val="宋体"/>
        <charset val="134"/>
      </rPr>
      <t>瓜尔植物多糖、瓜尔膳食纤维、谷物膳食纤维、半乳甘露聚糖、全麦系列产品</t>
    </r>
  </si>
  <si>
    <r>
      <rPr>
        <sz val="10"/>
        <rFont val="宋体"/>
        <charset val="134"/>
      </rPr>
      <t>四板</t>
    </r>
  </si>
  <si>
    <r>
      <rPr>
        <sz val="10"/>
        <rFont val="宋体"/>
        <charset val="134"/>
      </rPr>
      <t>寿光市东方无纺布有限公司</t>
    </r>
  </si>
  <si>
    <r>
      <rPr>
        <sz val="10"/>
        <color indexed="8"/>
        <rFont val="宋体"/>
        <charset val="134"/>
      </rPr>
      <t>非织造布</t>
    </r>
  </si>
  <si>
    <r>
      <rPr>
        <sz val="10"/>
        <rFont val="宋体"/>
        <charset val="134"/>
      </rPr>
      <t>生产、销售：化学纤维长丝制非织造布（无纺织物）</t>
    </r>
  </si>
  <si>
    <r>
      <rPr>
        <sz val="10"/>
        <rFont val="宋体"/>
        <charset val="134"/>
      </rPr>
      <t>山东中坤石油科技股份有限公司</t>
    </r>
  </si>
  <si>
    <r>
      <rPr>
        <sz val="10"/>
        <rFont val="宋体"/>
        <charset val="134"/>
      </rPr>
      <t>石油制品</t>
    </r>
  </si>
  <si>
    <r>
      <rPr>
        <sz val="10"/>
        <rFont val="宋体"/>
        <charset val="134"/>
      </rPr>
      <t>润滑油、润滑脂、防冻液、制动液</t>
    </r>
  </si>
  <si>
    <r>
      <rPr>
        <sz val="10"/>
        <rFont val="宋体"/>
        <charset val="134"/>
      </rPr>
      <t>山东潍科软件科技有限公司</t>
    </r>
  </si>
  <si>
    <r>
      <rPr>
        <sz val="10"/>
        <rFont val="宋体"/>
        <charset val="134"/>
      </rPr>
      <t>其他股份有限公司</t>
    </r>
  </si>
  <si>
    <r>
      <rPr>
        <sz val="10"/>
        <rFont val="宋体"/>
        <charset val="134"/>
      </rPr>
      <t>计算机软件开发与销售</t>
    </r>
  </si>
  <si>
    <r>
      <rPr>
        <sz val="10"/>
        <rFont val="宋体"/>
        <charset val="134"/>
      </rPr>
      <t>山东省皓隆环境科技有限公司</t>
    </r>
  </si>
  <si>
    <r>
      <rPr>
        <sz val="10"/>
        <rFont val="Times New Roman"/>
        <charset val="134"/>
      </rPr>
      <t>VOCS</t>
    </r>
    <r>
      <rPr>
        <sz val="10"/>
        <rFont val="宋体"/>
        <charset val="134"/>
      </rPr>
      <t>废气治理设备的设计、生产、安装、调试等服务</t>
    </r>
  </si>
  <si>
    <r>
      <rPr>
        <sz val="10"/>
        <rFont val="宋体"/>
        <charset val="134"/>
      </rPr>
      <t>山东菲特自控阀门制造有限公司</t>
    </r>
  </si>
  <si>
    <r>
      <rPr>
        <sz val="10"/>
        <rFont val="宋体"/>
        <charset val="134"/>
      </rPr>
      <t>机械制造业</t>
    </r>
  </si>
  <si>
    <r>
      <rPr>
        <sz val="10"/>
        <rFont val="宋体"/>
        <charset val="134"/>
      </rPr>
      <t>生产销售阀门及其维修与技术服务，工业自动化工程设备的加工与销售、安装与调试，计算机软、硬件的开发设计与销售（依法须经批准的项目，经相关部门批准后方可开展经营活动）</t>
    </r>
  </si>
  <si>
    <r>
      <rPr>
        <sz val="10"/>
        <rFont val="宋体"/>
        <charset val="134"/>
      </rPr>
      <t>潍坊联兴新材料科技股份有限公司</t>
    </r>
  </si>
  <si>
    <r>
      <rPr>
        <sz val="10"/>
        <rFont val="宋体"/>
        <charset val="134"/>
      </rPr>
      <t>碳素及石墨制品制造</t>
    </r>
  </si>
  <si>
    <r>
      <rPr>
        <sz val="10"/>
        <rFont val="宋体"/>
        <charset val="134"/>
      </rPr>
      <t>煅后石油焦</t>
    </r>
  </si>
  <si>
    <r>
      <rPr>
        <sz val="10"/>
        <rFont val="宋体"/>
        <charset val="134"/>
      </rPr>
      <t>潍坊瑞驰汽车系统有限公司</t>
    </r>
  </si>
  <si>
    <r>
      <rPr>
        <sz val="10"/>
        <rFont val="宋体"/>
        <charset val="134"/>
      </rPr>
      <t>新能源汽车</t>
    </r>
  </si>
  <si>
    <r>
      <rPr>
        <sz val="10"/>
        <rFont val="宋体"/>
        <charset val="134"/>
      </rPr>
      <t>新能源汽车系统及零部件制造销售</t>
    </r>
  </si>
  <si>
    <r>
      <rPr>
        <sz val="10"/>
        <rFont val="宋体"/>
        <charset val="134"/>
      </rPr>
      <t>山东匠造检测有限公司</t>
    </r>
  </si>
  <si>
    <r>
      <rPr>
        <sz val="10"/>
        <rFont val="宋体"/>
        <charset val="134"/>
      </rPr>
      <t>检验检测服务</t>
    </r>
  </si>
  <si>
    <r>
      <rPr>
        <sz val="10"/>
        <rFont val="宋体"/>
        <charset val="134"/>
      </rPr>
      <t>山东环球软件股份有限公司</t>
    </r>
  </si>
  <si>
    <r>
      <rPr>
        <sz val="10"/>
        <rFont val="宋体"/>
        <charset val="134"/>
      </rPr>
      <t>软件研发、系统集成、互联网技术服务</t>
    </r>
  </si>
  <si>
    <r>
      <rPr>
        <sz val="10"/>
        <rFont val="宋体"/>
        <charset val="134"/>
      </rPr>
      <t>山东力创模具股份有限公司</t>
    </r>
  </si>
  <si>
    <r>
      <rPr>
        <sz val="10"/>
        <rFont val="宋体"/>
        <charset val="134"/>
      </rPr>
      <t>生产高精度轮胎活络模具</t>
    </r>
  </si>
  <si>
    <r>
      <rPr>
        <sz val="10"/>
        <rFont val="宋体"/>
        <charset val="134"/>
      </rPr>
      <t>山东路斯宠物食品股份有限公司</t>
    </r>
  </si>
  <si>
    <r>
      <rPr>
        <sz val="10"/>
        <rFont val="宋体"/>
        <charset val="134"/>
      </rPr>
      <t>生产、销售：配合饲料（宠物饲料）</t>
    </r>
  </si>
  <si>
    <r>
      <rPr>
        <sz val="10"/>
        <rFont val="宋体"/>
        <charset val="134"/>
      </rPr>
      <t>潍柴动力（青州）传控技术有限公司</t>
    </r>
  </si>
  <si>
    <r>
      <rPr>
        <sz val="10"/>
        <rFont val="宋体"/>
        <charset val="134"/>
      </rPr>
      <t>液压件设计、生产、销售</t>
    </r>
  </si>
  <si>
    <r>
      <rPr>
        <sz val="10"/>
        <rFont val="宋体"/>
        <charset val="134"/>
      </rPr>
      <t>山东宝龙达事业集团有限公司</t>
    </r>
  </si>
  <si>
    <r>
      <rPr>
        <sz val="10"/>
        <rFont val="宋体"/>
        <charset val="134"/>
      </rPr>
      <t>有机硅高分子材料的生产、销售</t>
    </r>
  </si>
  <si>
    <r>
      <rPr>
        <sz val="10"/>
        <rFont val="宋体"/>
        <charset val="134"/>
      </rPr>
      <t>山东飞度胶业科技股份有限公司</t>
    </r>
  </si>
  <si>
    <r>
      <rPr>
        <sz val="10"/>
        <rFont val="宋体"/>
        <charset val="134"/>
      </rPr>
      <t>硅酮密封胶</t>
    </r>
  </si>
  <si>
    <r>
      <rPr>
        <b/>
        <sz val="10"/>
        <rFont val="宋体"/>
        <charset val="134"/>
      </rPr>
      <t>泰安</t>
    </r>
  </si>
  <si>
    <r>
      <rPr>
        <sz val="10"/>
        <rFont val="宋体"/>
        <charset val="134"/>
      </rPr>
      <t>泰安协同软件有限公司</t>
    </r>
  </si>
  <si>
    <r>
      <rPr>
        <sz val="10"/>
        <rFont val="宋体"/>
        <charset val="134"/>
      </rPr>
      <t>软件开发</t>
    </r>
  </si>
  <si>
    <r>
      <rPr>
        <sz val="10"/>
        <rFont val="宋体"/>
        <charset val="134"/>
      </rPr>
      <t>山东斯诺尔节能建材有限公司</t>
    </r>
  </si>
  <si>
    <r>
      <rPr>
        <sz val="10"/>
        <rFont val="宋体"/>
        <charset val="134"/>
      </rPr>
      <t>外墙保温材料、水性涂料、预拌干混砂浆的生产销售</t>
    </r>
  </si>
  <si>
    <r>
      <rPr>
        <sz val="10"/>
        <rFont val="宋体"/>
        <charset val="134"/>
      </rPr>
      <t>山东农大肥业科技有限公司</t>
    </r>
  </si>
  <si>
    <r>
      <rPr>
        <sz val="10"/>
        <rFont val="宋体"/>
        <charset val="134"/>
      </rPr>
      <t>控释肥、腐植酸肥、水溶肥、生物有机肥、土壤调理剂</t>
    </r>
  </si>
  <si>
    <r>
      <rPr>
        <sz val="10"/>
        <rFont val="宋体"/>
        <charset val="134"/>
      </rPr>
      <t>泰安汉威集团有限公司</t>
    </r>
  </si>
  <si>
    <r>
      <rPr>
        <sz val="10"/>
        <rFont val="宋体"/>
        <charset val="134"/>
      </rPr>
      <t>动物营养品、精细化学品、聚氨酯新材料和医药中间体</t>
    </r>
    <r>
      <rPr>
        <sz val="10"/>
        <rFont val="Times New Roman"/>
        <charset val="134"/>
      </rPr>
      <t>&amp;</t>
    </r>
    <r>
      <rPr>
        <sz val="10"/>
        <rFont val="宋体"/>
        <charset val="134"/>
      </rPr>
      <t>医药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四大系列产品</t>
    </r>
  </si>
  <si>
    <r>
      <rPr>
        <sz val="10"/>
        <rFont val="宋体"/>
        <charset val="134"/>
      </rPr>
      <t>泰安轻松表计有限公司</t>
    </r>
  </si>
  <si>
    <r>
      <rPr>
        <sz val="10"/>
        <rFont val="宋体"/>
        <charset val="134"/>
      </rPr>
      <t>电子信息产业</t>
    </r>
  </si>
  <si>
    <r>
      <rPr>
        <sz val="10"/>
        <rFont val="宋体"/>
        <charset val="134"/>
      </rPr>
      <t>智能仪表</t>
    </r>
  </si>
  <si>
    <r>
      <rPr>
        <sz val="10"/>
        <rFont val="宋体"/>
        <charset val="134"/>
      </rPr>
      <t>山东金山橡胶装备科技有限公司</t>
    </r>
  </si>
  <si>
    <r>
      <rPr>
        <sz val="10"/>
        <rFont val="宋体"/>
        <charset val="134"/>
      </rPr>
      <t>环保和资源综合利用</t>
    </r>
  </si>
  <si>
    <r>
      <rPr>
        <sz val="10"/>
        <rFont val="宋体"/>
        <charset val="134"/>
      </rPr>
      <t>废旧橡胶资源化再生利用成套设备</t>
    </r>
  </si>
  <si>
    <r>
      <rPr>
        <sz val="10"/>
        <rFont val="宋体"/>
        <charset val="134"/>
      </rPr>
      <t>山东欧瑞安电气有限公司</t>
    </r>
  </si>
  <si>
    <r>
      <rPr>
        <sz val="10"/>
        <rFont val="宋体"/>
        <charset val="134"/>
      </rPr>
      <t>先进制造领域</t>
    </r>
  </si>
  <si>
    <r>
      <rPr>
        <sz val="10"/>
        <rFont val="宋体"/>
        <charset val="134"/>
      </rPr>
      <t>稀土永磁电机系统</t>
    </r>
  </si>
  <si>
    <r>
      <rPr>
        <sz val="10"/>
        <rFont val="宋体"/>
        <charset val="134"/>
      </rPr>
      <t>山东碧蓝生物科技有限公司</t>
    </r>
  </si>
  <si>
    <r>
      <rPr>
        <sz val="10"/>
        <rFont val="宋体"/>
        <charset val="134"/>
      </rPr>
      <t>饲料添加剂、动物微生态制剂、微生物水质调节剂</t>
    </r>
  </si>
  <si>
    <r>
      <rPr>
        <sz val="10"/>
        <rFont val="宋体"/>
        <charset val="134"/>
      </rPr>
      <t>山东泰鹏智能家居有限公司</t>
    </r>
  </si>
  <si>
    <r>
      <rPr>
        <sz val="10"/>
        <rFont val="宋体"/>
        <charset val="134"/>
      </rPr>
      <t>设计、研发、生产、销售智能家居、帐篷，提供高端户外休闲用品解决方案。</t>
    </r>
  </si>
  <si>
    <r>
      <rPr>
        <sz val="10"/>
        <rFont val="宋体"/>
        <charset val="134"/>
      </rPr>
      <t>山东视聆通信有限公司</t>
    </r>
  </si>
  <si>
    <r>
      <rPr>
        <sz val="10"/>
        <rFont val="宋体"/>
        <charset val="134"/>
      </rPr>
      <t>物联网、互联网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、大数据</t>
    </r>
  </si>
  <si>
    <r>
      <rPr>
        <sz val="10"/>
        <rFont val="宋体"/>
        <charset val="134"/>
      </rPr>
      <t>山东泰安山锅集团有限公司</t>
    </r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</si>
  <si>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级锅炉、</t>
    </r>
    <r>
      <rPr>
        <sz val="10"/>
        <rFont val="Times New Roman"/>
        <charset val="134"/>
      </rPr>
      <t>D</t>
    </r>
    <r>
      <rPr>
        <sz val="10"/>
        <rFont val="宋体"/>
        <charset val="134"/>
      </rPr>
      <t>级压力容器设计、生产、销售</t>
    </r>
  </si>
  <si>
    <r>
      <rPr>
        <sz val="10"/>
        <rFont val="宋体"/>
        <charset val="134"/>
      </rPr>
      <t>山东中玻节能环保发展有限公司</t>
    </r>
  </si>
  <si>
    <r>
      <rPr>
        <sz val="10"/>
        <rFont val="宋体"/>
        <charset val="134"/>
      </rPr>
      <t>节能环保设备、玻璃钢制品</t>
    </r>
  </si>
  <si>
    <r>
      <rPr>
        <sz val="10"/>
        <rFont val="宋体"/>
        <charset val="134"/>
      </rPr>
      <t>山东瑞福锂业有限公司</t>
    </r>
  </si>
  <si>
    <r>
      <rPr>
        <sz val="10"/>
        <rFont val="宋体"/>
        <charset val="134"/>
      </rPr>
      <t>新能源</t>
    </r>
  </si>
  <si>
    <r>
      <rPr>
        <sz val="10"/>
        <rFont val="宋体"/>
        <charset val="134"/>
      </rPr>
      <t>碳酸锂</t>
    </r>
  </si>
  <si>
    <r>
      <rPr>
        <sz val="10"/>
        <rFont val="宋体"/>
        <charset val="134"/>
      </rPr>
      <t>泰山恒信有限公司</t>
    </r>
  </si>
  <si>
    <r>
      <rPr>
        <sz val="10"/>
        <rFont val="宋体"/>
        <charset val="134"/>
      </rPr>
      <t>食品行业
专用酿造装备</t>
    </r>
  </si>
  <si>
    <r>
      <rPr>
        <sz val="10"/>
        <rFont val="宋体"/>
        <charset val="134"/>
      </rPr>
      <t>山东一滕新材料股份有限公司</t>
    </r>
  </si>
  <si>
    <r>
      <rPr>
        <sz val="10"/>
        <rFont val="宋体"/>
        <charset val="134"/>
      </rPr>
      <t>纤维素醚、聚阴离子纤维素、羟乙基纤维素、羟丙基甲基纤维素、羧甲基纤维素、甲基纤维素、羟丙基纤维素</t>
    </r>
  </si>
  <si>
    <r>
      <rPr>
        <sz val="10"/>
        <rFont val="宋体"/>
        <charset val="134"/>
      </rPr>
      <t>泰安市崇阳光热科技有限公司</t>
    </r>
  </si>
  <si>
    <r>
      <rPr>
        <sz val="10"/>
        <rFont val="宋体"/>
        <charset val="134"/>
      </rPr>
      <t>太阳能</t>
    </r>
  </si>
  <si>
    <r>
      <rPr>
        <sz val="10"/>
        <rFont val="宋体"/>
        <charset val="134"/>
      </rPr>
      <t>太阳能集体热管制造、销售</t>
    </r>
  </si>
  <si>
    <r>
      <rPr>
        <sz val="10"/>
        <rFont val="宋体"/>
        <charset val="134"/>
      </rPr>
      <t>山东三同新材料股份有限公司</t>
    </r>
  </si>
  <si>
    <r>
      <rPr>
        <sz val="10"/>
        <rFont val="宋体"/>
        <charset val="134"/>
      </rPr>
      <t>高档海事绳索</t>
    </r>
  </si>
  <si>
    <r>
      <rPr>
        <sz val="10"/>
        <rFont val="宋体"/>
        <charset val="134"/>
      </rPr>
      <t>山东融通电子科技
有限公司</t>
    </r>
  </si>
  <si>
    <r>
      <rPr>
        <sz val="10"/>
        <rFont val="宋体"/>
        <charset val="134"/>
      </rPr>
      <t>触摸一体、触控广告查询机的研发、生产、销售；
计算机软硬件的研发、生产与销售</t>
    </r>
  </si>
  <si>
    <r>
      <rPr>
        <sz val="10"/>
        <rFont val="宋体"/>
        <charset val="134"/>
      </rPr>
      <t>山东新合源热传输科技有限公司</t>
    </r>
  </si>
  <si>
    <r>
      <rPr>
        <sz val="10"/>
        <rFont val="宋体"/>
        <charset val="134"/>
      </rPr>
      <t>汽车、空调热交换零部件，高频焊接铝管、精密冲压铝件</t>
    </r>
  </si>
  <si>
    <r>
      <rPr>
        <sz val="10"/>
        <rFont val="宋体"/>
        <charset val="134"/>
      </rPr>
      <t>山东泰信科技集团股份有限公司</t>
    </r>
  </si>
  <si>
    <r>
      <rPr>
        <sz val="10"/>
        <rFont val="宋体"/>
        <charset val="134"/>
      </rPr>
      <t>建筑装饰</t>
    </r>
  </si>
  <si>
    <r>
      <rPr>
        <sz val="10"/>
        <rFont val="宋体"/>
        <charset val="134"/>
      </rPr>
      <t>幕墙门窗、钢结构</t>
    </r>
  </si>
  <si>
    <r>
      <rPr>
        <b/>
        <sz val="10"/>
        <rFont val="宋体"/>
        <charset val="134"/>
      </rPr>
      <t>威海</t>
    </r>
  </si>
  <si>
    <r>
      <rPr>
        <sz val="10"/>
        <rFont val="宋体"/>
        <charset val="134"/>
      </rPr>
      <t>威海拓展纤维有限公司</t>
    </r>
  </si>
  <si>
    <r>
      <rPr>
        <sz val="10"/>
        <rFont val="宋体"/>
        <charset val="134"/>
      </rPr>
      <t>碳纤维及其机织物、碳纤维复合材料</t>
    </r>
  </si>
  <si>
    <r>
      <rPr>
        <sz val="10"/>
        <rFont val="宋体"/>
        <charset val="134"/>
      </rPr>
      <t>山东科润信息技术有限公司</t>
    </r>
  </si>
  <si>
    <r>
      <rPr>
        <sz val="10"/>
        <rFont val="宋体"/>
        <charset val="134"/>
      </rPr>
      <t>食品、农产品质量安全追溯</t>
    </r>
  </si>
  <si>
    <r>
      <rPr>
        <sz val="10"/>
        <rFont val="宋体"/>
        <charset val="134"/>
      </rPr>
      <t>威海联桥新材料科技股份有限公司</t>
    </r>
  </si>
  <si>
    <r>
      <rPr>
        <sz val="10"/>
        <rFont val="宋体"/>
        <charset val="134"/>
      </rPr>
      <t>硅烷交联聚乙烯料、医用树脂、改性工程塑料、多功能复合膜、软管</t>
    </r>
  </si>
  <si>
    <r>
      <rPr>
        <sz val="10"/>
        <rFont val="宋体"/>
        <charset val="134"/>
      </rPr>
      <t>山东捷讯通信技术有限公司</t>
    </r>
  </si>
  <si>
    <r>
      <rPr>
        <sz val="10"/>
        <rFont val="宋体"/>
        <charset val="134"/>
      </rPr>
      <t>信息技术服务</t>
    </r>
  </si>
  <si>
    <r>
      <rPr>
        <sz val="10"/>
        <rFont val="宋体"/>
        <charset val="134"/>
      </rPr>
      <t>物联网技术的软件研发、系统集成、通讯产品、信息服务等</t>
    </r>
  </si>
  <si>
    <r>
      <rPr>
        <sz val="10"/>
        <rFont val="宋体"/>
        <charset val="134"/>
      </rPr>
      <t>荣成爱尔斯海洋生物科技有限公司</t>
    </r>
  </si>
  <si>
    <r>
      <rPr>
        <sz val="10"/>
        <rFont val="宋体"/>
        <charset val="134"/>
      </rPr>
      <t>主营业务：多烯鱼油制品加工销售
主要产品：深海鱼油、精致鱼油、多烯鱼油</t>
    </r>
  </si>
  <si>
    <r>
      <rPr>
        <sz val="10"/>
        <rFont val="宋体"/>
        <charset val="134"/>
      </rPr>
      <t>山东隆济时</t>
    </r>
    <r>
      <rPr>
        <sz val="10"/>
        <rFont val="宋体"/>
        <charset val="134"/>
      </rPr>
      <t>节能科技股份有限公司</t>
    </r>
  </si>
  <si>
    <r>
      <rPr>
        <sz val="10"/>
        <rFont val="宋体"/>
        <charset val="134"/>
      </rPr>
      <t>新型外墙</t>
    </r>
    <r>
      <rPr>
        <sz val="10"/>
        <rFont val="Times New Roman"/>
        <charset val="134"/>
      </rPr>
      <t>PSI</t>
    </r>
    <r>
      <rPr>
        <sz val="10"/>
        <rFont val="宋体"/>
        <charset val="134"/>
      </rPr>
      <t>板现浇混凝土无空腔复合墙体保温系统</t>
    </r>
  </si>
  <si>
    <r>
      <rPr>
        <sz val="10"/>
        <rFont val="宋体"/>
        <charset val="134"/>
      </rPr>
      <t>威海宝威新材料科技有限公司</t>
    </r>
  </si>
  <si>
    <r>
      <rPr>
        <sz val="10"/>
        <rFont val="宋体"/>
        <charset val="134"/>
      </rPr>
      <t>碳纤维预浸布</t>
    </r>
  </si>
  <si>
    <r>
      <rPr>
        <sz val="10"/>
        <rFont val="宋体"/>
        <charset val="134"/>
      </rPr>
      <t>威海鸿通管材
股份有限公司</t>
    </r>
  </si>
  <si>
    <r>
      <rPr>
        <sz val="10"/>
        <rFont val="宋体"/>
        <charset val="134"/>
      </rPr>
      <t>股份制</t>
    </r>
  </si>
  <si>
    <r>
      <rPr>
        <sz val="10"/>
        <rFont val="宋体"/>
        <charset val="134"/>
      </rPr>
      <t>专用设备制造</t>
    </r>
  </si>
  <si>
    <r>
      <rPr>
        <sz val="10"/>
        <rFont val="宋体"/>
        <charset val="134"/>
      </rPr>
      <t>生产、销售非金属复合管、管材、管件及安装施工</t>
    </r>
  </si>
  <si>
    <r>
      <rPr>
        <sz val="10"/>
        <rFont val="宋体"/>
        <charset val="134"/>
      </rPr>
      <t>山东浩然特塑股份有限公司</t>
    </r>
  </si>
  <si>
    <r>
      <rPr>
        <sz val="10"/>
        <rFont val="宋体"/>
        <charset val="134"/>
      </rPr>
      <t>聚砜、聚醚砜、聚苯砜、聚醚醚酮类特种工程塑料原料、改性料及二次制品的研发、生产与销售。</t>
    </r>
  </si>
  <si>
    <r>
      <rPr>
        <sz val="10"/>
        <rFont val="宋体"/>
        <charset val="134"/>
      </rPr>
      <t>荣成华东锻压机床股份有限公司</t>
    </r>
  </si>
  <si>
    <r>
      <rPr>
        <sz val="10"/>
        <rFont val="宋体"/>
        <charset val="134"/>
      </rPr>
      <t>压力机</t>
    </r>
  </si>
  <si>
    <r>
      <rPr>
        <sz val="10"/>
        <rFont val="宋体"/>
        <charset val="134"/>
      </rPr>
      <t>威海万丰奥威汽轮有限公司</t>
    </r>
  </si>
  <si>
    <r>
      <rPr>
        <sz val="10"/>
        <rFont val="宋体"/>
        <charset val="134"/>
      </rPr>
      <t>铝合金车轮</t>
    </r>
  </si>
  <si>
    <r>
      <rPr>
        <sz val="10"/>
        <rFont val="宋体"/>
        <charset val="134"/>
      </rPr>
      <t>山东三土能源股份有限公司</t>
    </r>
  </si>
  <si>
    <r>
      <rPr>
        <sz val="10"/>
        <rFont val="宋体"/>
        <charset val="134"/>
      </rPr>
      <t>科学研究和技术服务业</t>
    </r>
  </si>
  <si>
    <r>
      <rPr>
        <sz val="10"/>
        <rFont val="宋体"/>
        <charset val="134"/>
      </rPr>
      <t>新能源中央空调、区域供暖、中央热水</t>
    </r>
    <r>
      <rPr>
        <sz val="10"/>
        <rFont val="Times New Roman"/>
        <charset val="134"/>
      </rPr>
      <t>bot</t>
    </r>
    <r>
      <rPr>
        <sz val="10"/>
        <rFont val="宋体"/>
        <charset val="134"/>
      </rPr>
      <t>项目、新能源烘干项目</t>
    </r>
  </si>
  <si>
    <r>
      <rPr>
        <sz val="10"/>
        <rFont val="宋体"/>
        <charset val="134"/>
      </rPr>
      <t>威海金牌生物科技股份有限公司</t>
    </r>
  </si>
  <si>
    <r>
      <rPr>
        <sz val="10"/>
        <rFont val="宋体"/>
        <charset val="134"/>
      </rPr>
      <t>生物与海洋科技</t>
    </r>
  </si>
  <si>
    <r>
      <rPr>
        <sz val="10"/>
        <rFont val="宋体"/>
        <charset val="134"/>
      </rPr>
      <t>配合饲料和浓缩饲料的加工与销售；发酵豆粕、液态嗜酸乳杆菌的加工与销售；粮食收购；相关水产品饲料原料的销售。</t>
    </r>
  </si>
  <si>
    <r>
      <rPr>
        <sz val="10"/>
        <rFont val="宋体"/>
        <charset val="134"/>
      </rPr>
      <t>荣成鸿德海洋生物科技有限公司</t>
    </r>
  </si>
  <si>
    <r>
      <rPr>
        <sz val="10"/>
        <rFont val="宋体"/>
        <charset val="134"/>
      </rPr>
      <t xml:space="preserve">鳕鱼蛋白肽有机肥料三文鱼蛋白胨
</t>
    </r>
  </si>
  <si>
    <r>
      <rPr>
        <sz val="10"/>
        <rFont val="宋体"/>
        <charset val="134"/>
      </rPr>
      <t>威海邦德散热系统股份有限公司</t>
    </r>
  </si>
  <si>
    <r>
      <rPr>
        <sz val="10"/>
        <rFont val="宋体"/>
        <charset val="134"/>
      </rPr>
      <t>空调部件、散热器、五金配件及汽车零部件</t>
    </r>
  </si>
  <si>
    <r>
      <rPr>
        <sz val="10"/>
        <rFont val="宋体"/>
        <charset val="134"/>
      </rPr>
      <t>天参密码科技股份有限公司</t>
    </r>
  </si>
  <si>
    <r>
      <rPr>
        <sz val="10"/>
        <rFont val="宋体"/>
        <charset val="134"/>
      </rPr>
      <t>红参系列产品</t>
    </r>
  </si>
  <si>
    <r>
      <rPr>
        <sz val="10"/>
        <rFont val="宋体"/>
        <charset val="134"/>
      </rPr>
      <t>荣成青木高新材料股份有限公司</t>
    </r>
  </si>
  <si>
    <r>
      <rPr>
        <sz val="10"/>
        <rFont val="宋体"/>
        <charset val="134"/>
      </rPr>
      <t>股份有限公司（非上市）</t>
    </r>
  </si>
  <si>
    <r>
      <rPr>
        <sz val="10"/>
        <rFont val="宋体"/>
        <charset val="134"/>
      </rPr>
      <t>专业从事锂离子电解液添加剂高端精细化工业务</t>
    </r>
  </si>
  <si>
    <r>
      <rPr>
        <sz val="10"/>
        <rFont val="宋体"/>
        <charset val="134"/>
      </rPr>
      <t>山东渔翁信息技术股份有限公司</t>
    </r>
  </si>
  <si>
    <r>
      <rPr>
        <sz val="10"/>
        <rFont val="宋体"/>
        <charset val="134"/>
      </rPr>
      <t>商用密码产品的开发、生产、销售，计算机软硬件的开发、销售</t>
    </r>
  </si>
  <si>
    <r>
      <rPr>
        <sz val="10"/>
        <rFont val="宋体"/>
        <charset val="134"/>
      </rPr>
      <t>威海伯特利萨克迪汽车安全系统有限公司</t>
    </r>
  </si>
  <si>
    <r>
      <rPr>
        <sz val="10"/>
        <rFont val="宋体"/>
        <charset val="134"/>
      </rPr>
      <t>有限公司（中外合资）</t>
    </r>
  </si>
  <si>
    <r>
      <rPr>
        <sz val="10"/>
        <rFont val="宋体"/>
        <charset val="134"/>
      </rPr>
      <t>铝制转向节</t>
    </r>
  </si>
  <si>
    <r>
      <rPr>
        <sz val="10"/>
        <rFont val="宋体"/>
        <charset val="134"/>
      </rPr>
      <t>威海盈盾特种工程材料有限公司</t>
    </r>
  </si>
  <si>
    <r>
      <rPr>
        <sz val="10"/>
        <rFont val="宋体"/>
        <charset val="134"/>
      </rPr>
      <t>资源与环境技术</t>
    </r>
  </si>
  <si>
    <r>
      <rPr>
        <sz val="10"/>
        <rFont val="宋体"/>
        <charset val="134"/>
      </rPr>
      <t>防微波辐射材料及其混凝土制品、核与辐射安全防护设备、核辐射防护材料及其混凝土制品、屏蔽门、屏蔽窗</t>
    </r>
  </si>
  <si>
    <r>
      <rPr>
        <sz val="10"/>
        <rFont val="宋体"/>
        <charset val="134"/>
      </rPr>
      <t>文登奥文电机有限公司</t>
    </r>
  </si>
  <si>
    <r>
      <rPr>
        <sz val="10"/>
        <rFont val="宋体"/>
        <charset val="134"/>
      </rPr>
      <t>电动机、台式电动工具</t>
    </r>
  </si>
  <si>
    <r>
      <rPr>
        <b/>
        <sz val="10"/>
        <rFont val="宋体"/>
        <charset val="134"/>
      </rPr>
      <t>日照</t>
    </r>
  </si>
  <si>
    <r>
      <rPr>
        <sz val="10"/>
        <rFont val="宋体"/>
        <charset val="134"/>
      </rPr>
      <t>山东卫泰智控科技有限公司</t>
    </r>
  </si>
  <si>
    <r>
      <rPr>
        <sz val="10"/>
        <rFont val="宋体"/>
        <charset val="134"/>
      </rPr>
      <t>信息化专办、软件和信息技术服务业</t>
    </r>
  </si>
  <si>
    <r>
      <rPr>
        <sz val="10"/>
        <rFont val="宋体"/>
        <charset val="134"/>
      </rPr>
      <t>动静态智能枪弹管理系统设计开发</t>
    </r>
  </si>
  <si>
    <r>
      <rPr>
        <sz val="10"/>
        <rFont val="宋体"/>
        <charset val="134"/>
      </rPr>
      <t>金星（日照）农业科技发展有限公司</t>
    </r>
  </si>
  <si>
    <r>
      <rPr>
        <sz val="10"/>
        <rFont val="宋体"/>
        <charset val="134"/>
      </rPr>
      <t>农业科技</t>
    </r>
  </si>
  <si>
    <r>
      <rPr>
        <sz val="10"/>
        <rFont val="宋体"/>
        <charset val="134"/>
      </rPr>
      <t>全元有机肥料及安心果蔬</t>
    </r>
  </si>
  <si>
    <r>
      <rPr>
        <sz val="10"/>
        <rFont val="宋体"/>
        <charset val="134"/>
      </rPr>
      <t>免税</t>
    </r>
  </si>
  <si>
    <r>
      <rPr>
        <sz val="10"/>
        <rFont val="宋体"/>
        <charset val="134"/>
      </rPr>
      <t>山东圣安泰装备制造有限公司</t>
    </r>
  </si>
  <si>
    <r>
      <rPr>
        <sz val="10"/>
        <rFont val="宋体"/>
        <charset val="134"/>
      </rPr>
      <t>高低压成套开关设备、箱式开闭所、智能化环网柜、分支箱、新能源汽车充电桩、充电桩设计研发、制造、销售等</t>
    </r>
  </si>
  <si>
    <r>
      <rPr>
        <sz val="10"/>
        <rFont val="宋体"/>
        <charset val="134"/>
      </rPr>
      <t>海汇集团有限公司</t>
    </r>
  </si>
  <si>
    <r>
      <rPr>
        <sz val="10"/>
        <rFont val="宋体"/>
        <charset val="134"/>
      </rPr>
      <t>节能环保装备制造</t>
    </r>
  </si>
  <si>
    <r>
      <rPr>
        <sz val="10"/>
        <rFont val="宋体"/>
        <charset val="134"/>
      </rPr>
      <t>智能物料输送设备、节能环保装备、矿山机械</t>
    </r>
  </si>
  <si>
    <r>
      <rPr>
        <sz val="10"/>
        <rFont val="宋体"/>
        <charset val="134"/>
      </rPr>
      <t>莒县海通茧丝绸有限公司</t>
    </r>
  </si>
  <si>
    <r>
      <rPr>
        <sz val="10"/>
        <color rgb="FF000000"/>
        <rFont val="宋体"/>
        <charset val="134"/>
      </rPr>
      <t>纺织</t>
    </r>
  </si>
  <si>
    <r>
      <rPr>
        <sz val="10"/>
        <color rgb="FF000000"/>
        <rFont val="宋体"/>
        <charset val="134"/>
      </rPr>
      <t>蚕茧、生丝</t>
    </r>
  </si>
  <si>
    <r>
      <rPr>
        <sz val="10"/>
        <rFont val="宋体"/>
        <charset val="134"/>
      </rPr>
      <t>山东久力工贸集团有限公司</t>
    </r>
  </si>
  <si>
    <r>
      <rPr>
        <sz val="10"/>
        <rFont val="宋体"/>
        <charset val="134"/>
      </rPr>
      <t>轻工</t>
    </r>
  </si>
  <si>
    <r>
      <rPr>
        <sz val="10"/>
        <rFont val="宋体"/>
        <charset val="134"/>
      </rPr>
      <t>蓄电池</t>
    </r>
  </si>
  <si>
    <r>
      <rPr>
        <sz val="10"/>
        <rFont val="宋体"/>
        <charset val="134"/>
      </rPr>
      <t>日照鑫锐安全设备有限公司</t>
    </r>
  </si>
  <si>
    <r>
      <rPr>
        <sz val="10"/>
        <rFont val="宋体"/>
        <charset val="134"/>
      </rPr>
      <t>私营</t>
    </r>
  </si>
  <si>
    <r>
      <rPr>
        <sz val="10"/>
        <rFont val="宋体"/>
        <charset val="134"/>
      </rPr>
      <t>消防应急抢险救援</t>
    </r>
  </si>
  <si>
    <r>
      <rPr>
        <sz val="10"/>
        <rFont val="宋体"/>
        <charset val="134"/>
      </rPr>
      <t>消防设备类产品的设计研发及制造</t>
    </r>
  </si>
  <si>
    <r>
      <rPr>
        <sz val="10"/>
        <rFont val="宋体"/>
        <charset val="134"/>
      </rPr>
      <t>日照海恩锯业有限公司</t>
    </r>
  </si>
  <si>
    <r>
      <rPr>
        <sz val="10"/>
        <rFont val="宋体"/>
        <charset val="134"/>
      </rPr>
      <t>生产销售锯片、合金工具及相关机械</t>
    </r>
  </si>
  <si>
    <r>
      <rPr>
        <sz val="10"/>
        <rFont val="宋体"/>
        <charset val="134"/>
      </rPr>
      <t>山东创泽信息技术股份有限公司</t>
    </r>
  </si>
  <si>
    <r>
      <rPr>
        <sz val="10"/>
        <rFont val="宋体"/>
        <charset val="134"/>
      </rPr>
      <t>中小企业</t>
    </r>
  </si>
  <si>
    <r>
      <rPr>
        <sz val="10"/>
        <rFont val="宋体"/>
        <charset val="134"/>
      </rPr>
      <t>软件与信息技术服务业</t>
    </r>
  </si>
  <si>
    <r>
      <rPr>
        <sz val="10"/>
        <rFont val="宋体"/>
        <charset val="134"/>
      </rPr>
      <t>智能服务型机器人、智能计生药具发放管理系统及发放机、计算机应用软件的设计、开发与销售</t>
    </r>
  </si>
  <si>
    <r>
      <rPr>
        <sz val="10"/>
        <rFont val="宋体"/>
        <charset val="134"/>
      </rPr>
      <t>山东金马工业集团机械锻造厂</t>
    </r>
  </si>
  <si>
    <r>
      <rPr>
        <sz val="10"/>
        <rFont val="宋体"/>
        <charset val="134"/>
      </rPr>
      <t>集体</t>
    </r>
  </si>
  <si>
    <r>
      <rPr>
        <sz val="10"/>
        <rFont val="宋体"/>
        <charset val="134"/>
      </rPr>
      <t>先进制造与自动化</t>
    </r>
  </si>
  <si>
    <r>
      <rPr>
        <sz val="10"/>
        <rFont val="宋体"/>
        <charset val="134"/>
      </rPr>
      <t>建筑配件</t>
    </r>
  </si>
  <si>
    <r>
      <rPr>
        <b/>
        <sz val="10"/>
        <rFont val="宋体"/>
        <charset val="134"/>
      </rPr>
      <t>莱芜</t>
    </r>
  </si>
  <si>
    <r>
      <rPr>
        <sz val="10"/>
        <rFont val="宋体"/>
        <charset val="134"/>
      </rPr>
      <t>莱芜鑫科汽车零部件有限公司</t>
    </r>
  </si>
  <si>
    <r>
      <rPr>
        <sz val="10"/>
        <rFont val="宋体"/>
        <charset val="134"/>
      </rPr>
      <t>高端装备制造业</t>
    </r>
  </si>
  <si>
    <r>
      <rPr>
        <sz val="10"/>
        <color rgb="FF000000"/>
        <rFont val="宋体"/>
        <charset val="134"/>
      </rPr>
      <t>交通车辆动力系统用轴类及齿轮锻件</t>
    </r>
  </si>
  <si>
    <r>
      <rPr>
        <sz val="10"/>
        <rFont val="宋体"/>
        <charset val="134"/>
      </rPr>
      <t>山东莱芜润达新材料有限公司</t>
    </r>
  </si>
  <si>
    <r>
      <rPr>
        <sz val="10"/>
        <rFont val="宋体"/>
        <charset val="134"/>
      </rPr>
      <t>化学原料及化学制品制造业</t>
    </r>
  </si>
  <si>
    <r>
      <rPr>
        <sz val="10"/>
        <rFont val="宋体"/>
        <charset val="134"/>
      </rPr>
      <t>酚醛树脂的生产销售，环氧树脂的销售</t>
    </r>
  </si>
  <si>
    <r>
      <rPr>
        <sz val="10"/>
        <rFont val="宋体"/>
        <charset val="134"/>
      </rPr>
      <t>山东大众机械制造股份有限公司</t>
    </r>
  </si>
  <si>
    <r>
      <rPr>
        <sz val="10"/>
        <rFont val="宋体"/>
        <charset val="134"/>
      </rPr>
      <t>工程机械零部件引导轮、驱动轮</t>
    </r>
  </si>
  <si>
    <r>
      <rPr>
        <sz val="10"/>
        <rFont val="宋体"/>
        <charset val="134"/>
      </rPr>
      <t>省级企业技术中心</t>
    </r>
  </si>
  <si>
    <r>
      <rPr>
        <sz val="10"/>
        <rFont val="宋体"/>
        <charset val="134"/>
      </rPr>
      <t>省级工程研发中心</t>
    </r>
  </si>
  <si>
    <r>
      <rPr>
        <sz val="10"/>
        <rFont val="宋体"/>
        <charset val="134"/>
      </rPr>
      <t>山东温岭精锻科技有限公司</t>
    </r>
  </si>
  <si>
    <r>
      <rPr>
        <sz val="10"/>
        <rFont val="宋体"/>
        <charset val="134"/>
      </rPr>
      <t>精密锻件的生产、销售；精密锻件工艺研发</t>
    </r>
  </si>
  <si>
    <r>
      <rPr>
        <sz val="10"/>
        <rFont val="宋体"/>
        <charset val="134"/>
      </rPr>
      <t>山东阿尔普尔节能装备有限公司</t>
    </r>
  </si>
  <si>
    <r>
      <rPr>
        <sz val="10"/>
        <rFont val="宋体"/>
        <charset val="134"/>
      </rPr>
      <t>新能源与节能</t>
    </r>
  </si>
  <si>
    <r>
      <rPr>
        <sz val="10"/>
        <rFont val="宋体"/>
        <charset val="134"/>
      </rPr>
      <t>超低温空气源热泵研发、生产、组装、销售、安装</t>
    </r>
  </si>
  <si>
    <r>
      <rPr>
        <sz val="10"/>
        <rFont val="宋体"/>
        <charset val="134"/>
      </rPr>
      <t>莱芜丰田节水器材股份有限公司</t>
    </r>
  </si>
  <si>
    <r>
      <rPr>
        <sz val="10"/>
        <rFont val="宋体"/>
        <charset val="134"/>
      </rPr>
      <t>制造业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塑料制品</t>
    </r>
  </si>
  <si>
    <r>
      <rPr>
        <sz val="10"/>
        <rFont val="Times New Roman"/>
        <charset val="134"/>
      </rPr>
      <t>PE</t>
    </r>
    <r>
      <rPr>
        <sz val="10"/>
        <rFont val="宋体"/>
        <charset val="134"/>
      </rPr>
      <t>管、滴灌管（带）、水肥机</t>
    </r>
  </si>
  <si>
    <r>
      <rPr>
        <sz val="10"/>
        <rFont val="宋体"/>
        <charset val="134"/>
      </rPr>
      <t>山东新兴业环保科技股份有限公司</t>
    </r>
  </si>
  <si>
    <r>
      <rPr>
        <sz val="10"/>
        <rFont val="宋体"/>
        <charset val="134"/>
      </rPr>
      <t>过滤材料的研发、生产、销售</t>
    </r>
  </si>
  <si>
    <r>
      <rPr>
        <b/>
        <sz val="10"/>
        <rFont val="宋体"/>
        <charset val="134"/>
      </rPr>
      <t>临沂</t>
    </r>
  </si>
  <si>
    <r>
      <rPr>
        <sz val="10"/>
        <rFont val="宋体"/>
        <charset val="134"/>
      </rPr>
      <t>翔宇药业股份有限公司</t>
    </r>
  </si>
  <si>
    <r>
      <rPr>
        <sz val="10"/>
        <rFont val="宋体"/>
        <charset val="134"/>
      </rPr>
      <t>生产、销售化药、中成药制剂及原料药</t>
    </r>
  </si>
  <si>
    <r>
      <rPr>
        <sz val="10"/>
        <rFont val="宋体"/>
        <charset val="134"/>
      </rPr>
      <t>山东龙立电子有限公司</t>
    </r>
  </si>
  <si>
    <r>
      <rPr>
        <sz val="10"/>
        <rFont val="宋体"/>
        <charset val="134"/>
      </rPr>
      <t>生产、销售：接插件、连接器、引线端子</t>
    </r>
  </si>
  <si>
    <r>
      <rPr>
        <sz val="10"/>
        <rFont val="宋体"/>
        <charset val="134"/>
      </rPr>
      <t>山东机客众创软件科技股份有限公司</t>
    </r>
  </si>
  <si>
    <r>
      <rPr>
        <sz val="10"/>
        <color rgb="FF000000"/>
        <rFont val="宋体"/>
        <charset val="134"/>
      </rPr>
      <t>非上市、自然人投资或控股</t>
    </r>
  </si>
  <si>
    <r>
      <rPr>
        <sz val="10"/>
        <color rgb="FF000000"/>
        <rFont val="宋体"/>
        <charset val="134"/>
      </rPr>
      <t>新一代信息技术</t>
    </r>
  </si>
  <si>
    <r>
      <rPr>
        <sz val="10"/>
        <color rgb="FF000000"/>
        <rFont val="宋体"/>
        <charset val="134"/>
      </rPr>
      <t>软件信息服务；软件开发、电子商务</t>
    </r>
  </si>
  <si>
    <r>
      <rPr>
        <sz val="10"/>
        <rFont val="宋体"/>
        <charset val="134"/>
      </rPr>
      <t>山东源泉机械有限公司</t>
    </r>
  </si>
  <si>
    <r>
      <rPr>
        <sz val="10"/>
        <rFont val="宋体"/>
        <charset val="134"/>
      </rPr>
      <t>智能农业装备（花生秧果兼收型联合收获机）</t>
    </r>
  </si>
  <si>
    <r>
      <rPr>
        <sz val="10"/>
        <rFont val="宋体"/>
        <charset val="134"/>
      </rPr>
      <t>莒南县金胜粮油实业有限公司</t>
    </r>
  </si>
  <si>
    <r>
      <rPr>
        <sz val="10"/>
        <rFont val="宋体"/>
        <charset val="134"/>
      </rPr>
      <t>食品
加工</t>
    </r>
  </si>
  <si>
    <r>
      <rPr>
        <sz val="10"/>
        <rFont val="宋体"/>
        <charset val="134"/>
      </rPr>
      <t>花生油加工及销售</t>
    </r>
  </si>
  <si>
    <r>
      <rPr>
        <sz val="10"/>
        <rFont val="宋体"/>
        <charset val="134"/>
      </rPr>
      <t>山东宏发科工贸有限公司</t>
    </r>
  </si>
  <si>
    <r>
      <rPr>
        <sz val="10"/>
        <rFont val="宋体"/>
        <charset val="134"/>
      </rPr>
      <t>机械
制造</t>
    </r>
  </si>
  <si>
    <r>
      <rPr>
        <sz val="10"/>
        <rFont val="宋体"/>
        <charset val="134"/>
      </rPr>
      <t>建筑建材机械设备</t>
    </r>
  </si>
  <si>
    <r>
      <rPr>
        <sz val="10"/>
        <rFont val="宋体"/>
        <charset val="134"/>
      </rPr>
      <t>山东仁和制药有限公司</t>
    </r>
  </si>
  <si>
    <r>
      <rPr>
        <sz val="10"/>
        <rFont val="宋体"/>
        <charset val="134"/>
      </rPr>
      <t>药品生产与销售</t>
    </r>
  </si>
  <si>
    <r>
      <rPr>
        <sz val="10"/>
        <rFont val="宋体"/>
        <charset val="134"/>
      </rPr>
      <t>山东鼎欣生物科技有限公司</t>
    </r>
  </si>
  <si>
    <r>
      <rPr>
        <sz val="10"/>
        <rFont val="宋体"/>
        <charset val="134"/>
      </rPr>
      <t>生物
化工</t>
    </r>
  </si>
  <si>
    <r>
      <rPr>
        <sz val="10"/>
        <rFont val="宋体"/>
        <charset val="134"/>
      </rPr>
      <t>医药中间体、
生物发酵、
琼脂糖</t>
    </r>
  </si>
  <si>
    <r>
      <rPr>
        <sz val="10"/>
        <rFont val="宋体"/>
        <charset val="134"/>
      </rPr>
      <t>山东福瑞达生物科技有限公司</t>
    </r>
  </si>
  <si>
    <r>
      <rPr>
        <sz val="10"/>
        <rFont val="宋体"/>
        <charset val="134"/>
      </rPr>
      <t>生物
健康</t>
    </r>
  </si>
  <si>
    <r>
      <rPr>
        <sz val="10"/>
        <rFont val="宋体"/>
        <charset val="134"/>
      </rPr>
      <t>纳他霉素、乳酸链球菌素、普鲁兰多糖、聚谷氨酸、透明质酸钠等研发、生产、销</t>
    </r>
  </si>
  <si>
    <r>
      <rPr>
        <sz val="10"/>
        <rFont val="宋体"/>
        <charset val="134"/>
      </rPr>
      <t>山东绿爱糖果股份有限公司</t>
    </r>
  </si>
  <si>
    <r>
      <rPr>
        <sz val="10"/>
        <rFont val="宋体"/>
        <charset val="134"/>
      </rPr>
      <t>糖果制品、塑料制品；计算机软硬件设计、技术开发、销售；计算机网络服务；信息技术服务；设计服务；文化创意服务；</t>
    </r>
  </si>
  <si>
    <r>
      <rPr>
        <sz val="10"/>
        <rFont val="宋体"/>
        <charset val="134"/>
      </rPr>
      <t>山东豪门铝业有限公司</t>
    </r>
  </si>
  <si>
    <r>
      <rPr>
        <sz val="10"/>
        <rFont val="宋体"/>
        <charset val="134"/>
      </rPr>
      <t>有色
金属</t>
    </r>
  </si>
  <si>
    <r>
      <rPr>
        <sz val="10"/>
        <rFont val="宋体"/>
        <charset val="134"/>
      </rPr>
      <t>铝压延加工</t>
    </r>
  </si>
  <si>
    <r>
      <rPr>
        <sz val="10"/>
        <rFont val="宋体"/>
        <charset val="134"/>
      </rPr>
      <t>山东蒙阴福源传媒彩印有限公司</t>
    </r>
  </si>
  <si>
    <r>
      <rPr>
        <sz val="10"/>
        <rFont val="宋体"/>
        <charset val="134"/>
      </rPr>
      <t>新业态新模式</t>
    </r>
  </si>
  <si>
    <r>
      <rPr>
        <sz val="10"/>
        <color rgb="FF000000"/>
        <rFont val="宋体"/>
        <charset val="134"/>
      </rPr>
      <t>出版物、包装装潢印刷品、印刷品广告印刷，纸箱、纸盒制造、销售，创业指导、信息咨询服务</t>
    </r>
  </si>
  <si>
    <r>
      <rPr>
        <sz val="10"/>
        <rFont val="宋体"/>
        <charset val="134"/>
      </rPr>
      <t>山东景耀玻璃集团有限公司</t>
    </r>
  </si>
  <si>
    <r>
      <rPr>
        <sz val="10"/>
        <rFont val="宋体"/>
        <charset val="134"/>
      </rPr>
      <t>绿色
低碳</t>
    </r>
  </si>
  <si>
    <r>
      <rPr>
        <sz val="10"/>
        <rFont val="宋体"/>
        <charset val="134"/>
      </rPr>
      <t>废弃碎玻璃循环利用，制造减量化、轻量化啤酒瓶</t>
    </r>
  </si>
  <si>
    <r>
      <rPr>
        <sz val="10"/>
        <rFont val="宋体"/>
        <charset val="134"/>
      </rPr>
      <t>山东蒙星机械有限公司</t>
    </r>
  </si>
  <si>
    <r>
      <rPr>
        <sz val="10"/>
        <rFont val="宋体"/>
        <charset val="134"/>
      </rPr>
      <t>机械</t>
    </r>
  </si>
  <si>
    <r>
      <rPr>
        <sz val="10"/>
        <color rgb="FF000000"/>
        <rFont val="宋体"/>
        <charset val="134"/>
      </rPr>
      <t>旋耕刀等</t>
    </r>
  </si>
  <si>
    <r>
      <rPr>
        <b/>
        <sz val="10"/>
        <rFont val="宋体"/>
        <charset val="134"/>
      </rPr>
      <t>德州</t>
    </r>
  </si>
  <si>
    <r>
      <rPr>
        <sz val="10"/>
        <color indexed="8"/>
        <rFont val="宋体"/>
        <charset val="134"/>
      </rPr>
      <t>德州市鑫华润科技股份有限公司</t>
    </r>
  </si>
  <si>
    <r>
      <rPr>
        <sz val="10"/>
        <color indexed="8"/>
        <rFont val="宋体"/>
        <charset val="134"/>
      </rPr>
      <t>新材料</t>
    </r>
  </si>
  <si>
    <r>
      <rPr>
        <sz val="10"/>
        <color indexed="8"/>
        <rFont val="宋体"/>
        <charset val="134"/>
      </rPr>
      <t>功能性特需鞋底、鞋底原材料、聚酯多元醇、鞋底模具</t>
    </r>
  </si>
  <si>
    <r>
      <rPr>
        <sz val="10"/>
        <color indexed="8"/>
        <rFont val="宋体"/>
        <charset val="134"/>
      </rPr>
      <t>是</t>
    </r>
  </si>
  <si>
    <r>
      <rPr>
        <sz val="10"/>
        <color indexed="8"/>
        <rFont val="宋体"/>
        <charset val="134"/>
      </rPr>
      <t>齐鲁安替（临邑）制药有限公司</t>
    </r>
  </si>
  <si>
    <r>
      <rPr>
        <sz val="10"/>
        <color indexed="8"/>
        <rFont val="宋体"/>
        <charset val="134"/>
      </rPr>
      <t>其他有限责任公司</t>
    </r>
  </si>
  <si>
    <r>
      <rPr>
        <sz val="10"/>
        <color indexed="8"/>
        <rFont val="宋体"/>
        <charset val="134"/>
      </rPr>
      <t>生物健康</t>
    </r>
  </si>
  <si>
    <r>
      <rPr>
        <sz val="10"/>
        <color indexed="8"/>
        <rFont val="宋体"/>
        <charset val="134"/>
      </rPr>
      <t>头孢米诺钠、美罗培南等无菌原料药和原料药</t>
    </r>
  </si>
  <si>
    <r>
      <rPr>
        <sz val="10"/>
        <color indexed="8"/>
        <rFont val="宋体"/>
        <charset val="134"/>
      </rPr>
      <t>山东聚力焊接材料有限公司</t>
    </r>
  </si>
  <si>
    <r>
      <rPr>
        <sz val="10"/>
        <color indexed="8"/>
        <rFont val="宋体"/>
        <charset val="134"/>
      </rPr>
      <t>制造业新材料领域</t>
    </r>
  </si>
  <si>
    <r>
      <rPr>
        <sz val="10"/>
        <color indexed="8"/>
        <rFont val="宋体"/>
        <charset val="134"/>
      </rPr>
      <t>新型焊接材料及军用药芯焊接材料、军用特种焊接材料等</t>
    </r>
  </si>
  <si>
    <r>
      <rPr>
        <sz val="10"/>
        <color indexed="8"/>
        <rFont val="宋体"/>
        <charset val="134"/>
      </rPr>
      <t>山东百龙创园生物科技股份有限公司</t>
    </r>
  </si>
  <si>
    <r>
      <rPr>
        <sz val="10"/>
        <color indexed="8"/>
        <rFont val="宋体"/>
        <charset val="134"/>
      </rPr>
      <t xml:space="preserve">股份有限公司
</t>
    </r>
  </si>
  <si>
    <r>
      <rPr>
        <sz val="10"/>
        <color indexed="8"/>
        <rFont val="宋体"/>
        <charset val="134"/>
      </rPr>
      <t>低聚果糖、低聚异麦芽糖、抗性糊精、聚葡萄糖、麦芽糖醇、果葡糖浆</t>
    </r>
  </si>
  <si>
    <r>
      <rPr>
        <sz val="10"/>
        <color indexed="8"/>
        <rFont val="宋体"/>
        <charset val="134"/>
      </rPr>
      <t>保龄宝生物股份有限公司</t>
    </r>
  </si>
  <si>
    <r>
      <rPr>
        <sz val="10"/>
        <color indexed="8"/>
        <rFont val="宋体"/>
        <charset val="134"/>
      </rPr>
      <t>淀粉糖、其他食品、食品添加剂、保健食品、药用辅料、淀粉制品</t>
    </r>
  </si>
  <si>
    <r>
      <rPr>
        <sz val="10"/>
        <color indexed="8"/>
        <rFont val="宋体"/>
        <charset val="134"/>
      </rPr>
      <t>上市</t>
    </r>
  </si>
  <si>
    <r>
      <rPr>
        <sz val="10"/>
        <color indexed="8"/>
        <rFont val="宋体"/>
        <charset val="134"/>
      </rPr>
      <t>山东天庆科技发展有限公司</t>
    </r>
  </si>
  <si>
    <r>
      <rPr>
        <sz val="10"/>
        <color indexed="8"/>
        <rFont val="宋体"/>
        <charset val="134"/>
      </rPr>
      <t>环保型水处理新材料及水性树脂新材料</t>
    </r>
  </si>
  <si>
    <r>
      <rPr>
        <sz val="10"/>
        <color indexed="8"/>
        <rFont val="宋体"/>
        <charset val="134"/>
      </rPr>
      <t>山东光因照明科技有限公司</t>
    </r>
  </si>
  <si>
    <r>
      <rPr>
        <sz val="10"/>
        <color indexed="8"/>
        <rFont val="宋体"/>
        <charset val="134"/>
      </rPr>
      <t>节能环保</t>
    </r>
  </si>
  <si>
    <r>
      <rPr>
        <sz val="10"/>
        <color indexed="8"/>
        <rFont val="Times New Roman"/>
        <charset val="134"/>
      </rPr>
      <t>LED</t>
    </r>
    <r>
      <rPr>
        <sz val="10"/>
        <color indexed="8"/>
        <rFont val="宋体"/>
        <charset val="134"/>
      </rPr>
      <t>光源、</t>
    </r>
    <r>
      <rPr>
        <sz val="10"/>
        <color indexed="8"/>
        <rFont val="Times New Roman"/>
        <charset val="134"/>
      </rPr>
      <t>LED</t>
    </r>
    <r>
      <rPr>
        <sz val="10"/>
        <color indexed="8"/>
        <rFont val="宋体"/>
        <charset val="134"/>
      </rPr>
      <t>照明灯具</t>
    </r>
  </si>
  <si>
    <r>
      <rPr>
        <sz val="10"/>
        <color indexed="8"/>
        <rFont val="宋体"/>
        <charset val="134"/>
      </rPr>
      <t>齐鲁晟华制药有限公司</t>
    </r>
  </si>
  <si>
    <r>
      <rPr>
        <sz val="10"/>
        <color indexed="8"/>
        <rFont val="宋体"/>
        <charset val="134"/>
      </rPr>
      <t>兽药原料药、农药原料药</t>
    </r>
  </si>
  <si>
    <r>
      <rPr>
        <sz val="10"/>
        <color indexed="8"/>
        <rFont val="宋体"/>
        <charset val="134"/>
      </rPr>
      <t>山东龙运物业管理有限公司</t>
    </r>
  </si>
  <si>
    <r>
      <rPr>
        <sz val="10"/>
        <color indexed="8"/>
        <rFont val="宋体"/>
        <charset val="134"/>
      </rPr>
      <t>服务业</t>
    </r>
  </si>
  <si>
    <r>
      <rPr>
        <sz val="10"/>
        <color indexed="8"/>
        <rFont val="宋体"/>
        <charset val="134"/>
      </rPr>
      <t>物业管理、家政服务</t>
    </r>
  </si>
  <si>
    <r>
      <rPr>
        <sz val="10"/>
        <color indexed="8"/>
        <rFont val="宋体"/>
        <charset val="134"/>
      </rPr>
      <t>山东奇威特太阳能科技有限公司</t>
    </r>
  </si>
  <si>
    <r>
      <rPr>
        <sz val="10"/>
        <color indexed="8"/>
        <rFont val="宋体"/>
        <charset val="134"/>
      </rPr>
      <t>新能源</t>
    </r>
  </si>
  <si>
    <r>
      <rPr>
        <sz val="10"/>
        <color indexed="8"/>
        <rFont val="宋体"/>
        <charset val="134"/>
      </rPr>
      <t>太阳能系统产品、燃气空气源吸收式供暖热泵</t>
    </r>
  </si>
  <si>
    <r>
      <rPr>
        <sz val="10"/>
        <color indexed="8"/>
        <rFont val="宋体"/>
        <charset val="134"/>
      </rPr>
      <t>山东金光复合材料股份有限公司</t>
    </r>
  </si>
  <si>
    <r>
      <rPr>
        <sz val="10"/>
        <color indexed="8"/>
        <rFont val="宋体"/>
        <charset val="134"/>
      </rPr>
      <t>新型纤维及复合材料</t>
    </r>
  </si>
  <si>
    <r>
      <rPr>
        <sz val="10"/>
        <color indexed="8"/>
        <rFont val="宋体"/>
        <charset val="134"/>
      </rPr>
      <t>航空、火车、汽车及高端卡车外饰件；军用雷达系统配件；地下环境储存设备；复合材料非金属模具及金属模具</t>
    </r>
  </si>
  <si>
    <r>
      <rPr>
        <sz val="10"/>
        <color indexed="8"/>
        <rFont val="宋体"/>
        <charset val="134"/>
      </rPr>
      <t>山东凯帝斯工业系统有限公司</t>
    </r>
  </si>
  <si>
    <r>
      <rPr>
        <sz val="10"/>
        <color indexed="8"/>
        <rFont val="宋体"/>
        <charset val="134"/>
      </rPr>
      <t>高端装备制造业</t>
    </r>
  </si>
  <si>
    <r>
      <rPr>
        <sz val="10"/>
        <color indexed="8"/>
        <rFont val="宋体"/>
        <charset val="134"/>
      </rPr>
      <t>汽车零部件检测试验设备和汽车零部件智能生产线，共享实验室</t>
    </r>
  </si>
  <si>
    <r>
      <rPr>
        <sz val="10"/>
        <color indexed="8"/>
        <rFont val="宋体"/>
        <charset val="134"/>
      </rPr>
      <t>发达面粉集团股份有限公司</t>
    </r>
  </si>
  <si>
    <r>
      <rPr>
        <sz val="10"/>
        <color indexed="8"/>
        <rFont val="宋体"/>
        <charset val="134"/>
      </rPr>
      <t>粮食加工</t>
    </r>
  </si>
  <si>
    <r>
      <rPr>
        <sz val="10"/>
        <color indexed="8"/>
        <rFont val="宋体"/>
        <charset val="134"/>
      </rPr>
      <t>小麦粉、挂面生产、销售</t>
    </r>
  </si>
  <si>
    <r>
      <rPr>
        <sz val="10"/>
        <color indexed="8"/>
        <rFont val="宋体"/>
        <charset val="134"/>
      </rPr>
      <t>夏津仁和纺织科技有限公司</t>
    </r>
  </si>
  <si>
    <r>
      <rPr>
        <sz val="10"/>
        <color indexed="8"/>
        <rFont val="宋体"/>
        <charset val="134"/>
      </rPr>
      <t>新型纺织</t>
    </r>
  </si>
  <si>
    <r>
      <rPr>
        <sz val="10"/>
        <color indexed="8"/>
        <rFont val="宋体"/>
        <charset val="134"/>
      </rPr>
      <t>功能性、差别化纤维纱线产品</t>
    </r>
  </si>
  <si>
    <t>-</t>
  </si>
  <si>
    <r>
      <rPr>
        <sz val="10"/>
        <rFont val="宋体"/>
        <charset val="134"/>
      </rPr>
      <t>山东利尔康医疗科技股份有限公司</t>
    </r>
  </si>
  <si>
    <r>
      <rPr>
        <sz val="10"/>
        <rFont val="宋体"/>
        <charset val="134"/>
      </rPr>
      <t>其他专用化学产品制造</t>
    </r>
  </si>
  <si>
    <r>
      <rPr>
        <sz val="10"/>
        <rFont val="宋体"/>
        <charset val="134"/>
      </rPr>
      <t>医疗用品</t>
    </r>
  </si>
  <si>
    <r>
      <rPr>
        <sz val="10"/>
        <rFont val="宋体"/>
        <charset val="134"/>
      </rPr>
      <t>德州金亨新能源有限公司</t>
    </r>
  </si>
  <si>
    <r>
      <rPr>
        <sz val="10"/>
        <rFont val="宋体"/>
        <charset val="134"/>
      </rPr>
      <t>新能源及节能技术</t>
    </r>
  </si>
  <si>
    <r>
      <rPr>
        <sz val="10"/>
        <rFont val="宋体"/>
        <charset val="134"/>
      </rPr>
      <t>平板型太阳能集热器、</t>
    </r>
    <r>
      <rPr>
        <sz val="10"/>
        <rFont val="Times New Roman"/>
        <charset val="134"/>
      </rPr>
      <t>U</t>
    </r>
    <r>
      <rPr>
        <sz val="10"/>
        <rFont val="宋体"/>
        <charset val="134"/>
      </rPr>
      <t>型管太阳能集热器</t>
    </r>
  </si>
  <si>
    <r>
      <rPr>
        <sz val="10"/>
        <color indexed="8"/>
        <rFont val="宋体"/>
        <charset val="134"/>
      </rPr>
      <t>山东中新科农生物科技有限公司</t>
    </r>
  </si>
  <si>
    <r>
      <rPr>
        <sz val="10"/>
        <color indexed="8"/>
        <rFont val="宋体"/>
        <charset val="134"/>
      </rPr>
      <t>化工</t>
    </r>
  </si>
  <si>
    <r>
      <rPr>
        <sz val="10"/>
        <color indexed="8"/>
        <rFont val="宋体"/>
        <charset val="134"/>
      </rPr>
      <t>农药</t>
    </r>
  </si>
  <si>
    <r>
      <rPr>
        <sz val="10"/>
        <color indexed="8"/>
        <rFont val="宋体"/>
        <charset val="134"/>
      </rPr>
      <t>平原县温特实业有限公司</t>
    </r>
  </si>
  <si>
    <r>
      <rPr>
        <sz val="10"/>
        <color indexed="8"/>
        <rFont val="宋体"/>
        <charset val="134"/>
      </rPr>
      <t>建筑材料</t>
    </r>
  </si>
  <si>
    <r>
      <rPr>
        <sz val="10"/>
        <color indexed="8"/>
        <rFont val="宋体"/>
        <charset val="134"/>
      </rPr>
      <t>涂料制造</t>
    </r>
  </si>
  <si>
    <r>
      <rPr>
        <sz val="10"/>
        <color indexed="8"/>
        <rFont val="宋体"/>
        <charset val="134"/>
      </rPr>
      <t>山东富士制御电梯有限公司</t>
    </r>
  </si>
  <si>
    <r>
      <rPr>
        <sz val="10"/>
        <color indexed="8"/>
        <rFont val="宋体"/>
        <charset val="134"/>
      </rPr>
      <t>机械制造</t>
    </r>
  </si>
  <si>
    <r>
      <rPr>
        <sz val="10"/>
        <color indexed="8"/>
        <rFont val="宋体"/>
        <charset val="134"/>
      </rPr>
      <t>电梯</t>
    </r>
  </si>
  <si>
    <r>
      <rPr>
        <sz val="10"/>
        <color indexed="8"/>
        <rFont val="宋体"/>
        <charset val="134"/>
      </rPr>
      <t>山东锦城电装股份有限公司</t>
    </r>
  </si>
  <si>
    <r>
      <rPr>
        <sz val="10"/>
        <color indexed="8"/>
        <rFont val="宋体"/>
        <charset val="134"/>
      </rPr>
      <t>其他股份有限公司</t>
    </r>
  </si>
  <si>
    <r>
      <rPr>
        <sz val="10"/>
        <color indexed="8"/>
        <rFont val="宋体"/>
        <charset val="134"/>
      </rPr>
      <t>新兴工业先进制造与自动化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汽车关键零部件</t>
    </r>
  </si>
  <si>
    <r>
      <rPr>
        <sz val="10"/>
        <color indexed="8"/>
        <rFont val="宋体"/>
        <charset val="134"/>
      </rPr>
      <t>涉及汽车相关线束</t>
    </r>
  </si>
  <si>
    <r>
      <rPr>
        <sz val="10"/>
        <color indexed="8"/>
        <rFont val="宋体"/>
        <charset val="134"/>
      </rPr>
      <t>山东鲁晶化工科技有限公司</t>
    </r>
  </si>
  <si>
    <r>
      <rPr>
        <sz val="10"/>
        <color indexed="8"/>
        <rFont val="宋体"/>
        <charset val="134"/>
      </rPr>
      <t>新材料、精细和专用化学品</t>
    </r>
  </si>
  <si>
    <r>
      <rPr>
        <sz val="10"/>
        <color indexed="8"/>
        <rFont val="宋体"/>
        <charset val="134"/>
      </rPr>
      <t>化学辅助材料</t>
    </r>
  </si>
  <si>
    <r>
      <rPr>
        <sz val="10"/>
        <color indexed="8"/>
        <rFont val="宋体"/>
        <charset val="134"/>
      </rPr>
      <t>山东龙昌动物保健品有限公司</t>
    </r>
  </si>
  <si>
    <r>
      <rPr>
        <sz val="10"/>
        <color indexed="8"/>
        <rFont val="宋体"/>
        <charset val="134"/>
      </rPr>
      <t>饲料</t>
    </r>
  </si>
  <si>
    <r>
      <rPr>
        <sz val="10"/>
        <color indexed="8"/>
        <rFont val="宋体"/>
        <charset val="134"/>
      </rPr>
      <t>饲料添加剂</t>
    </r>
  </si>
  <si>
    <r>
      <rPr>
        <sz val="10"/>
        <color indexed="8"/>
        <rFont val="宋体"/>
        <charset val="134"/>
      </rPr>
      <t>温多利遮阳材料（德州）股份有限公司</t>
    </r>
  </si>
  <si>
    <r>
      <rPr>
        <sz val="10"/>
        <color indexed="8"/>
        <rFont val="宋体"/>
        <charset val="134"/>
      </rPr>
      <t>研发、生产高分子复合遮阳材料</t>
    </r>
  </si>
  <si>
    <r>
      <rPr>
        <sz val="10"/>
        <color indexed="8"/>
        <rFont val="宋体"/>
        <charset val="134"/>
      </rPr>
      <t>山东洁阳新能源有限公司</t>
    </r>
  </si>
  <si>
    <r>
      <rPr>
        <sz val="10"/>
        <color indexed="8"/>
        <rFont val="宋体"/>
        <charset val="134"/>
      </rPr>
      <t>新能源领域</t>
    </r>
  </si>
  <si>
    <r>
      <rPr>
        <sz val="10"/>
        <color indexed="8"/>
        <rFont val="宋体"/>
        <charset val="134"/>
      </rPr>
      <t>光伏电站、光伏组件、太阳能灯具</t>
    </r>
  </si>
  <si>
    <r>
      <rPr>
        <sz val="10"/>
        <color indexed="8"/>
        <rFont val="宋体"/>
        <charset val="134"/>
      </rPr>
      <t>山东大胡子健身器材有限公司</t>
    </r>
  </si>
  <si>
    <r>
      <rPr>
        <sz val="10"/>
        <color indexed="8"/>
        <rFont val="宋体"/>
        <charset val="134"/>
      </rPr>
      <t>健身器材</t>
    </r>
  </si>
  <si>
    <r>
      <rPr>
        <sz val="10"/>
        <color indexed="8"/>
        <rFont val="宋体"/>
        <charset val="134"/>
      </rPr>
      <t>山东统元食品有限公司</t>
    </r>
  </si>
  <si>
    <r>
      <rPr>
        <sz val="10"/>
        <color indexed="8"/>
        <rFont val="宋体"/>
        <charset val="134"/>
      </rPr>
      <t>生物与新医药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轻工和化工生物技术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微生物发酵技术</t>
    </r>
  </si>
  <si>
    <r>
      <rPr>
        <sz val="10"/>
        <color indexed="8"/>
        <rFont val="宋体"/>
        <charset val="134"/>
      </rPr>
      <t>含乳饮料、复合蛋白饮料、植物蛋白饮料</t>
    </r>
  </si>
  <si>
    <r>
      <rPr>
        <sz val="10"/>
        <color indexed="8"/>
        <rFont val="宋体"/>
        <charset val="134"/>
      </rPr>
      <t>山东百枣纲目生物科技有限公司</t>
    </r>
  </si>
  <si>
    <r>
      <rPr>
        <sz val="10"/>
        <color indexed="8"/>
        <rFont val="宋体"/>
        <charset val="134"/>
      </rPr>
      <t>食品加工、枣制品</t>
    </r>
  </si>
  <si>
    <r>
      <rPr>
        <sz val="10"/>
        <color indexed="8"/>
        <rFont val="宋体"/>
        <charset val="134"/>
      </rPr>
      <t>山东迈特力重机有限公司</t>
    </r>
  </si>
  <si>
    <r>
      <rPr>
        <sz val="10"/>
        <color indexed="8"/>
        <rFont val="宋体"/>
        <charset val="134"/>
      </rPr>
      <t>高端装备制造</t>
    </r>
  </si>
  <si>
    <r>
      <rPr>
        <sz val="10"/>
        <color indexed="8"/>
        <rFont val="宋体"/>
        <charset val="134"/>
      </rPr>
      <t>大重型金属成形设备</t>
    </r>
  </si>
  <si>
    <r>
      <rPr>
        <b/>
        <sz val="10"/>
        <rFont val="宋体"/>
        <charset val="134"/>
      </rPr>
      <t>滨州</t>
    </r>
  </si>
  <si>
    <r>
      <rPr>
        <sz val="10"/>
        <rFont val="宋体"/>
        <charset val="134"/>
      </rPr>
      <t>山东开泰抛丸机械股份有限公司</t>
    </r>
  </si>
  <si>
    <r>
      <rPr>
        <sz val="10"/>
        <rFont val="宋体"/>
        <charset val="134"/>
      </rPr>
      <t>抛喷丸机械</t>
    </r>
  </si>
  <si>
    <r>
      <rPr>
        <sz val="10"/>
        <rFont val="宋体"/>
        <charset val="134"/>
      </rPr>
      <t>山东民强生物科技股份有限公司</t>
    </r>
  </si>
  <si>
    <r>
      <rPr>
        <sz val="10"/>
        <rFont val="宋体"/>
        <charset val="134"/>
      </rPr>
      <t>聚葡萄糖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精氨酸</t>
    </r>
  </si>
  <si>
    <r>
      <rPr>
        <sz val="10"/>
        <rFont val="宋体"/>
        <charset val="134"/>
      </rPr>
      <t>山东博远重工有限公司</t>
    </r>
  </si>
  <si>
    <r>
      <rPr>
        <sz val="10"/>
        <rFont val="宋体"/>
        <charset val="134"/>
      </rPr>
      <t>挂篮设备</t>
    </r>
  </si>
  <si>
    <r>
      <rPr>
        <sz val="10"/>
        <rFont val="宋体"/>
        <charset val="134"/>
      </rPr>
      <t>沾化瑜凯新材料科技有限公司</t>
    </r>
  </si>
  <si>
    <r>
      <rPr>
        <sz val="10"/>
        <rFont val="宋体"/>
        <charset val="134"/>
      </rPr>
      <t>苯、甲苯、二甲苯的生产与销售</t>
    </r>
  </si>
  <si>
    <r>
      <rPr>
        <sz val="10"/>
        <rFont val="宋体"/>
        <charset val="134"/>
      </rPr>
      <t>山东省博兴县开元车辆配件有限公司</t>
    </r>
  </si>
  <si>
    <r>
      <rPr>
        <sz val="10"/>
        <rFont val="宋体"/>
        <charset val="134"/>
      </rPr>
      <t>金属制造</t>
    </r>
  </si>
  <si>
    <r>
      <rPr>
        <sz val="10"/>
        <rFont val="宋体"/>
        <charset val="134"/>
      </rPr>
      <t>汽车配件</t>
    </r>
  </si>
  <si>
    <r>
      <rPr>
        <sz val="10"/>
        <rFont val="宋体"/>
        <charset val="134"/>
      </rPr>
      <t>滨州东瑞机械有限公司</t>
    </r>
  </si>
  <si>
    <r>
      <rPr>
        <sz val="10"/>
        <rFont val="宋体"/>
        <charset val="134"/>
      </rPr>
      <t>通用设备制造</t>
    </r>
  </si>
  <si>
    <r>
      <rPr>
        <sz val="10"/>
        <rFont val="宋体"/>
        <charset val="134"/>
      </rPr>
      <t>高效工艺纸浆泵、搅拌器的制造与销售</t>
    </r>
  </si>
  <si>
    <r>
      <rPr>
        <b/>
        <sz val="10"/>
        <rFont val="宋体"/>
        <charset val="134"/>
      </rPr>
      <t>菏泽</t>
    </r>
  </si>
  <si>
    <r>
      <rPr>
        <sz val="10"/>
        <rFont val="宋体"/>
        <charset val="134"/>
      </rPr>
      <t>菏泽韩升元电子股份有限公司</t>
    </r>
  </si>
  <si>
    <r>
      <rPr>
        <sz val="10"/>
        <color rgb="FF000000"/>
        <rFont val="宋体"/>
        <charset val="134"/>
      </rPr>
      <t>其他电子设备制造</t>
    </r>
  </si>
  <si>
    <r>
      <rPr>
        <sz val="10"/>
        <color rgb="FF000000"/>
        <rFont val="宋体"/>
        <charset val="134"/>
      </rPr>
      <t>电子产品及零部件、模具加工与销售及进出口业务</t>
    </r>
  </si>
  <si>
    <r>
      <rPr>
        <sz val="10"/>
        <rFont val="宋体"/>
        <charset val="134"/>
      </rPr>
      <t>山东阳成生物科技有限公司</t>
    </r>
  </si>
  <si>
    <r>
      <rPr>
        <sz val="10"/>
        <rFont val="宋体"/>
        <charset val="134"/>
      </rPr>
      <t>有限责任</t>
    </r>
  </si>
  <si>
    <r>
      <rPr>
        <sz val="10"/>
        <rFont val="宋体"/>
        <charset val="134"/>
      </rPr>
      <t>微生物发酵</t>
    </r>
  </si>
  <si>
    <r>
      <rPr>
        <sz val="10"/>
        <rFont val="宋体"/>
        <charset val="134"/>
      </rPr>
      <t>酪氨酸及衍生物、植物蛋白水解液</t>
    </r>
  </si>
  <si>
    <r>
      <rPr>
        <sz val="10"/>
        <rFont val="宋体"/>
        <charset val="134"/>
      </rPr>
      <t>巨野恒丰果蔬有限公司</t>
    </r>
  </si>
  <si>
    <r>
      <rPr>
        <sz val="10"/>
        <rFont val="宋体"/>
        <charset val="134"/>
      </rPr>
      <t>大蒜素、大蒜多糖、脱水大蒜制品、脱水洋葱制品</t>
    </r>
  </si>
  <si>
    <r>
      <rPr>
        <sz val="10"/>
        <rFont val="宋体"/>
        <charset val="134"/>
      </rPr>
      <t>中食都庆（山东）生物技术有限公司</t>
    </r>
  </si>
  <si>
    <r>
      <rPr>
        <sz val="10"/>
        <color rgb="FF000000"/>
        <rFont val="宋体"/>
        <charset val="134"/>
      </rPr>
      <t>大豆肽粉、玉米低聚肽等蛋白肽的生产与销售</t>
    </r>
  </si>
  <si>
    <r>
      <rPr>
        <sz val="10"/>
        <rFont val="宋体"/>
        <charset val="134"/>
      </rPr>
      <t>山东达驰阿尔发电气有限公司</t>
    </r>
  </si>
  <si>
    <r>
      <rPr>
        <sz val="10"/>
        <rFont val="宋体"/>
        <charset val="134"/>
      </rPr>
      <t>输变电设备制造</t>
    </r>
  </si>
  <si>
    <r>
      <rPr>
        <sz val="10"/>
        <rFont val="宋体"/>
        <charset val="134"/>
      </rPr>
      <t>封闭母线</t>
    </r>
  </si>
  <si>
    <r>
      <rPr>
        <sz val="10"/>
        <rFont val="宋体"/>
        <charset val="134"/>
      </rPr>
      <t>山东华驰变压器股份有限公司</t>
    </r>
  </si>
  <si>
    <r>
      <rPr>
        <sz val="10"/>
        <rFont val="宋体"/>
        <charset val="134"/>
      </rPr>
      <t>电力变压器、电能销售</t>
    </r>
  </si>
  <si>
    <r>
      <rPr>
        <sz val="10"/>
        <rFont val="宋体"/>
        <charset val="134"/>
      </rPr>
      <t>山东中研实业股份有限公司</t>
    </r>
  </si>
  <si>
    <r>
      <rPr>
        <sz val="10"/>
        <rFont val="宋体"/>
        <charset val="134"/>
      </rPr>
      <t>新兴制造业</t>
    </r>
  </si>
  <si>
    <r>
      <rPr>
        <sz val="10"/>
        <rFont val="宋体"/>
        <charset val="134"/>
      </rPr>
      <t>高碳络轴承钢管</t>
    </r>
  </si>
  <si>
    <r>
      <rPr>
        <sz val="10"/>
        <rFont val="宋体"/>
        <charset val="134"/>
      </rPr>
      <t>山东瑞方食品工业有限公司</t>
    </r>
  </si>
  <si>
    <r>
      <rPr>
        <sz val="10"/>
        <rFont val="宋体"/>
        <charset val="134"/>
      </rPr>
      <t>农副产品加工业</t>
    </r>
  </si>
  <si>
    <r>
      <rPr>
        <sz val="10"/>
        <rFont val="宋体"/>
        <charset val="134"/>
      </rPr>
      <t>脱水蔬菜、固体饮料</t>
    </r>
  </si>
  <si>
    <r>
      <rPr>
        <sz val="10"/>
        <rFont val="宋体"/>
        <charset val="134"/>
      </rPr>
      <t>山东天睿玻纤复合材料有限公司</t>
    </r>
  </si>
  <si>
    <r>
      <rPr>
        <sz val="10"/>
        <rFont val="宋体"/>
        <charset val="134"/>
      </rPr>
      <t>建材</t>
    </r>
  </si>
  <si>
    <r>
      <rPr>
        <sz val="10"/>
        <rFont val="宋体"/>
        <charset val="134"/>
      </rPr>
      <t>玻纤网格布、金属护角带、补墙板等</t>
    </r>
  </si>
  <si>
    <r>
      <rPr>
        <sz val="10"/>
        <rFont val="宋体"/>
        <charset val="134"/>
      </rPr>
      <t>菏泽润康缝合材料股份有限公司</t>
    </r>
  </si>
  <si>
    <r>
      <rPr>
        <sz val="10"/>
        <rFont val="宋体"/>
        <charset val="134"/>
      </rPr>
      <t>医用缝合线</t>
    </r>
  </si>
  <si>
    <r>
      <rPr>
        <sz val="10"/>
        <rFont val="宋体"/>
        <charset val="134"/>
      </rPr>
      <t>山东欧宝家居股份有限公司</t>
    </r>
  </si>
  <si>
    <r>
      <rPr>
        <sz val="10"/>
        <rFont val="宋体"/>
        <charset val="134"/>
      </rPr>
      <t>智能家居制造业</t>
    </r>
  </si>
  <si>
    <r>
      <rPr>
        <sz val="10"/>
        <rFont val="宋体"/>
        <charset val="134"/>
      </rPr>
      <t>木质地板、木门、整体家居</t>
    </r>
  </si>
  <si>
    <t>青岛</t>
  </si>
  <si>
    <t>青岛海佳机械有限公司</t>
  </si>
  <si>
    <t>私营</t>
  </si>
  <si>
    <t>专用机械</t>
  </si>
  <si>
    <t>喷水织机、喷气织机</t>
  </si>
  <si>
    <t>青岛茂源金属集团有限公司</t>
  </si>
  <si>
    <t>民营企业</t>
  </si>
  <si>
    <t>通用设备制造</t>
  </si>
  <si>
    <t>机械式立体停车设备</t>
  </si>
  <si>
    <t>青岛浩海网络
科技股份有限公司</t>
  </si>
  <si>
    <t>股份有
限公司</t>
  </si>
  <si>
    <t>计算机网络系统集成、
软硬件开发；
远红外防火探测一体机</t>
  </si>
  <si>
    <t>无</t>
  </si>
  <si>
    <t>青岛海纳光电环保有限公司</t>
  </si>
  <si>
    <t>有限责任公司</t>
  </si>
  <si>
    <t>资源与环境技术</t>
  </si>
  <si>
    <t>环境监测仪器仪表</t>
  </si>
  <si>
    <t>青岛诺力达智能科技有限公司</t>
  </si>
  <si>
    <t>智能制造</t>
  </si>
  <si>
    <t>工位终端搬运机器人</t>
  </si>
  <si>
    <t>青岛海大生物集团有限公司</t>
  </si>
  <si>
    <t>其他有限责任公司</t>
  </si>
  <si>
    <t>生物与新医药技术,资源与环境技术</t>
  </si>
  <si>
    <t>海洋生物资源的开发、工程化利用及相应产品的生产和销售</t>
  </si>
  <si>
    <t>青岛旭域土工材料股份有限公司</t>
  </si>
  <si>
    <t>股份有限公司</t>
  </si>
  <si>
    <t>制造业</t>
  </si>
  <si>
    <t>土工格栅的研发、生产、销售及应用研究</t>
  </si>
  <si>
    <t>青岛乾运高科新材料股份有限公司</t>
  </si>
  <si>
    <t>新能源材料</t>
  </si>
  <si>
    <t>锂离子电池正极材料</t>
  </si>
  <si>
    <t>青岛福莱易通软件有限公司</t>
  </si>
  <si>
    <t>私营有限</t>
  </si>
  <si>
    <t>新一代信息技术</t>
  </si>
  <si>
    <t>福莱一点通造价软件、算量软件；电子招投标系统</t>
  </si>
  <si>
    <t>青岛国恩科技股份有限公司</t>
  </si>
  <si>
    <t>股份制</t>
  </si>
  <si>
    <t>新材料</t>
  </si>
  <si>
    <t>改性塑料、改性塑料粒子</t>
  </si>
  <si>
    <t>青岛易飞国际航空旅游服务股份有限公司</t>
  </si>
  <si>
    <t>信息技术服务</t>
  </si>
  <si>
    <t>差旅管理系统</t>
  </si>
  <si>
    <t>聊城</t>
  </si>
  <si>
    <t>山东太平洋光纤光缆有限公司</t>
  </si>
  <si>
    <t>光纤、光缆、聚氯乙烯绝缘电力电缆、光纤活动连接器、光电元器件、集成电路生产</t>
  </si>
  <si>
    <t>山东毫瓦特新能源有限公司</t>
  </si>
  <si>
    <t>新能源太阳能</t>
  </si>
  <si>
    <t>太阳能技术研发、分体太阳能热水器</t>
  </si>
  <si>
    <t>山东合众正源现代中药饮片有限公司</t>
  </si>
  <si>
    <t>中药种植、制造</t>
  </si>
  <si>
    <t>中药材种植、销售，中药饮片生产、销售</t>
  </si>
  <si>
    <t>济宁</t>
  </si>
  <si>
    <t>山东中泳体育股份有限公司</t>
  </si>
  <si>
    <t>游泳全自动计时系统的销售、赛事服务</t>
  </si>
  <si>
    <t>山东济宁心心酒业有限公司</t>
  </si>
  <si>
    <t>生物健康</t>
  </si>
  <si>
    <t>白酒的生产与销售</t>
  </si>
  <si>
    <t>山东爱福地生物科技有限公司</t>
  </si>
  <si>
    <t>新兴工业</t>
  </si>
  <si>
    <t>固体废物处理、农业技术、生物技术、土壤修复技术的推广服务，农业废弃物的综合利用；生物有机肥和有机肥的生产销售</t>
  </si>
  <si>
    <t>山东华仙甜菊股份有限公司</t>
  </si>
  <si>
    <t>甜菊糖苷</t>
  </si>
  <si>
    <t>济宁市鲁星工程机械集团有限公司</t>
  </si>
  <si>
    <t>中小型流动式起重机</t>
  </si>
  <si>
    <t>后备上市</t>
  </si>
  <si>
    <t>济宁迅大管道防腐材料有限公司</t>
  </si>
  <si>
    <t>防腐材料
加工、研发销售</t>
  </si>
  <si>
    <t>山东金大丰机械有限公司</t>
  </si>
  <si>
    <t>高端装备制造</t>
  </si>
  <si>
    <t>农业机械及配件的生产、制造及销售；货物及技术的进出口业务。</t>
  </si>
  <si>
    <t>山东宏盛生物科技有限公司</t>
  </si>
  <si>
    <t>食品添加剂葡萄糖酸-δ-内酯、葡萄糖酸的加工、销售；煤炭批发；货物及技术进口业务。</t>
  </si>
  <si>
    <t>山东经典重工集团股份有限公司</t>
  </si>
  <si>
    <t>建筑节能技术</t>
  </si>
  <si>
    <t>钢结构部品部件</t>
  </si>
  <si>
    <t>山东大华机械有限公司</t>
  </si>
  <si>
    <t>现代农机装备制造</t>
  </si>
  <si>
    <t>农业机械及配件、耕整地机械，种植施肥机械等</t>
  </si>
  <si>
    <t>山东天意机械股份有限公司</t>
  </si>
  <si>
    <t>先进制造与自动化</t>
  </si>
  <si>
    <t>预制混凝土(PC)构件生产线、复合墙板生产线、保温装饰一体化生产线、轻质墙板生产线</t>
  </si>
  <si>
    <t>曲阜天博汽车零部件制造有限公司</t>
  </si>
  <si>
    <t>汽车零部件制造</t>
  </si>
  <si>
    <t>汽车用调温器、传感器、报警等</t>
  </si>
  <si>
    <t>曲阜三让洁能股份有限公司</t>
  </si>
  <si>
    <t>水煤浆、煤粉、清洁煤合同能源管理</t>
  </si>
  <si>
    <t>山东晶导微电子有限公司</t>
  </si>
  <si>
    <t>电子信息</t>
  </si>
  <si>
    <t>二极管</t>
  </si>
  <si>
    <t>山东工具制造有限公司</t>
  </si>
  <si>
    <t>金属切削工具制造</t>
  </si>
  <si>
    <t>丝锥、板牙、数控刀具</t>
  </si>
  <si>
    <t>山东鑫隆管业有限公司</t>
  </si>
  <si>
    <t>建材</t>
  </si>
  <si>
    <t>防腐蚀电缆支架、RPC/FRC疏散平台板材、电缆保护管的制造销售</t>
  </si>
  <si>
    <t>山东天河科技股份有限公司</t>
  </si>
  <si>
    <t>隧（巷）道施工环保工程装备、锚固工程装备、安全监测预警工程装备</t>
  </si>
  <si>
    <t>山东金科星机电股份有限公司</t>
  </si>
  <si>
    <t>智能装备</t>
  </si>
  <si>
    <t>高端智能装备、服务机器人、矿山机电、环保降尘、铁路附件、电力器材、无纺布及制品</t>
  </si>
  <si>
    <t>山东中晶新能源有限公司</t>
  </si>
  <si>
    <t>新能源</t>
  </si>
  <si>
    <t>太阳能电池组件、光伏系统生产制造和光伏电站（分布式和集中式）的投资运营</t>
  </si>
  <si>
    <t>山东水发环境科技有限公司</t>
  </si>
  <si>
    <t>水处理设备、环保设备的设计、制造、销售</t>
  </si>
  <si>
    <t>鱼台县三高机械有限公司</t>
  </si>
  <si>
    <t>碾米机械</t>
  </si>
  <si>
    <t>济宁安泰矿山设备制造有限公司</t>
  </si>
  <si>
    <t>矿用隔爆型潜水排沙电泵</t>
  </si>
  <si>
    <t>凯赛（金乡）生物材料有限公司</t>
  </si>
  <si>
    <t>生物技术</t>
  </si>
  <si>
    <t>长链二元酸</t>
  </si>
  <si>
    <t>山东省金曼克电气集团股份有限公司</t>
  </si>
  <si>
    <t>电气机械</t>
  </si>
  <si>
    <t>树脂浇注干式电力变压器、箱式变电站、智能地下式网络变压器、非晶合金变压器、输变电设备及其配套系列产品、售后产品的维修服务。</t>
  </si>
  <si>
    <t>山东华通二手车信息技术有限公司</t>
  </si>
  <si>
    <t>高技术服务业</t>
  </si>
  <si>
    <t>二手商用车线下市场建设和运营、二手商用车电商平台的研发运营</t>
  </si>
  <si>
    <t>山东水泊焊割设备制造有限公司</t>
  </si>
  <si>
    <t>焊割设备</t>
  </si>
  <si>
    <t>山东盛润汽车有限公司</t>
  </si>
  <si>
    <t>罐式半挂车、专用车</t>
  </si>
  <si>
    <t>山东广安车联科技股份有限公司</t>
  </si>
  <si>
    <t>北斗定位车辆运营平台的研发及运营、蜗牛货车二手商用车O2O综合服务平台的研发及运营、北斗定位汽车行驶记录仪的研发、生产和销售</t>
  </si>
  <si>
    <t>山东胜利生物工程有限公司</t>
  </si>
  <si>
    <t>非无菌原料药、预混剂</t>
  </si>
  <si>
    <t>济宁华能制药厂有限公司</t>
  </si>
  <si>
    <t>医药制造</t>
  </si>
  <si>
    <t>生物医药—芪龙胶囊</t>
  </si>
  <si>
    <t>山东中煤工矿物资集团有限公司</t>
  </si>
  <si>
    <t>信息传输、计算机服务和软件业</t>
  </si>
  <si>
    <t>互联网信息服务，计算机软件设计、研发、销售，机械设备、机械电器及配件的制造、销售等</t>
  </si>
  <si>
    <t>山东嘉源检测技术有限公司</t>
  </si>
  <si>
    <t>环境检测服务、食品检测服务</t>
  </si>
  <si>
    <t>欣格瑞（山东）环境科技有限公司</t>
  </si>
  <si>
    <t>资源环境技术</t>
  </si>
  <si>
    <t>工业清洗服务及助剂</t>
  </si>
  <si>
    <t>企业名称</t>
  </si>
  <si>
    <t>总得分</t>
  </si>
  <si>
    <t>细分行业代码</t>
  </si>
  <si>
    <t>知识产权</t>
  </si>
  <si>
    <t>省级平台</t>
  </si>
  <si>
    <r>
      <rPr>
        <b/>
        <sz val="10"/>
        <rFont val="宋体"/>
        <charset val="134"/>
      </rPr>
      <t>济</t>
    </r>
    <r>
      <rPr>
        <b/>
        <sz val="10"/>
        <rFont val="宋体"/>
        <charset val="134"/>
      </rPr>
      <t>南</t>
    </r>
  </si>
  <si>
    <t>1</t>
  </si>
  <si>
    <t>山东九州信泰信息科技股份有限公司</t>
  </si>
  <si>
    <t>核对一致</t>
  </si>
  <si>
    <t>2</t>
  </si>
  <si>
    <t>山东箭波通信设备有限公司</t>
  </si>
  <si>
    <t>山东三维钢结构股份有限公司</t>
  </si>
  <si>
    <r>
      <rPr>
        <sz val="10"/>
        <rFont val="宋体"/>
        <charset val="134"/>
      </rPr>
      <t>枣庄泰德机械有限公司</t>
    </r>
  </si>
  <si>
    <t>枣庄市三维技术有限公司</t>
  </si>
  <si>
    <t>战略新兴产业</t>
  </si>
  <si>
    <t>烟台一诺电子材料有限公司</t>
  </si>
  <si>
    <t>翔宇药业股份有限公司</t>
  </si>
  <si>
    <r>
      <rPr>
        <sz val="11"/>
        <color theme="1"/>
        <rFont val="宋体"/>
        <charset val="134"/>
      </rPr>
      <t>序号</t>
    </r>
  </si>
  <si>
    <t>单位名称</t>
  </si>
  <si>
    <t>区域</t>
  </si>
  <si>
    <t>优劣势分析</t>
  </si>
  <si>
    <t>星级评价</t>
  </si>
  <si>
    <r>
      <rPr>
        <sz val="11"/>
        <color theme="1"/>
        <rFont val="宋体"/>
        <charset val="134"/>
      </rPr>
      <t>得分</t>
    </r>
  </si>
  <si>
    <t>行业类别</t>
  </si>
  <si>
    <t>临沂</t>
  </si>
  <si>
    <t>生产销售中成药、化药及原料药的企业，公司具有一定的规模及盈利能力，目前已挂牌新三板，拟准备上市，具有一定成长性。</t>
  </si>
  <si>
    <t>四星</t>
  </si>
  <si>
    <t>威海拓展纤维有限公司</t>
  </si>
  <si>
    <t>威海</t>
  </si>
  <si>
    <t>公司所属行业为新兴工业，主要产品为碳纤维及其机织物，公司创业板上市公司子公司，规模较大，公司研发能力强，创新能力强，成长性高。</t>
  </si>
  <si>
    <t>五星</t>
  </si>
  <si>
    <t>烟台东方威思顿电气有限公司</t>
  </si>
  <si>
    <t>烟台</t>
  </si>
  <si>
    <t>公司从事智能电表的生产销售业务；行业排名较好；公司2016年收入85002万元，利润总额10693万元，公司实力较强，行业发展空间较为广阔，具备一定的投资价值</t>
  </si>
  <si>
    <t>山东盛华新材料科技股份有限公司</t>
  </si>
  <si>
    <t>液晶材料、OLED材料及医药中间体供应商，近两年营收增长较快，成长性较强，虽现阶段经营规模尚小，但核心技术及创新能力较强</t>
  </si>
  <si>
    <t>保龄宝生物股份有限公司</t>
  </si>
  <si>
    <t>德州</t>
  </si>
  <si>
    <t>功能性生物配料制造服务商，营收规模较大，近两年营收增长较快，公司核心技术突出，创新能力强</t>
  </si>
  <si>
    <t>山东农大肥业科技有限公司</t>
  </si>
  <si>
    <t>泰安</t>
  </si>
  <si>
    <t>规模较大的农用肥生产商，高新技术企业，公司规模较大，利润增长较高但利润率较低，成长性良好</t>
  </si>
  <si>
    <t>山东众阳软件有限公司</t>
  </si>
  <si>
    <t>济南</t>
  </si>
  <si>
    <t>公司在医院信息化领域具备一定的实力与规模；公司所处行业前景较好，具备较强的成长潜力，客户粘性较强。</t>
  </si>
  <si>
    <t>齐鲁安替（临邑）制药有限公司</t>
  </si>
  <si>
    <t>致力于无菌原料药及原料药的研制，近两年营收增长较快，现阶段经营规模较大，研发人员数量较多且团队整体素质较高，核心技术突出且创新能力强</t>
  </si>
  <si>
    <t>山东明仁福瑞达制药股份有限公司</t>
  </si>
  <si>
    <t>公司属生物医药行业，公司主营产品具备较高的行业知名度和竞争力，财务盈利能力较强，具备较好的投资价值。但行业普遍性的回扣问题，在上市过程中可能面临严格的核查程序。</t>
  </si>
  <si>
    <t>山东道恩高分子材料股份有限公司</t>
  </si>
  <si>
    <t>热塑性弹性体材料和改性塑料产品的综合生产厂商，高新技术企业，拥有领先的核心技术和较高技术壁垒，收入利润稳步增长，成长性良好</t>
  </si>
  <si>
    <t>山东鲁能智能技术有限公司</t>
  </si>
  <si>
    <t>智能机器人及智能设备供应商，近两年营收增长较快，规模较大，成长性较强；公司研发人员占比较高且核心技术突出，创新能力强</t>
  </si>
  <si>
    <t>山东信得科技股份有限公司</t>
  </si>
  <si>
    <t>潍坊</t>
  </si>
  <si>
    <t>主营动物生化制药。公司成长性和创新能力较强，产品种类丰富，规模和盈利能力较强。</t>
  </si>
  <si>
    <t>山东华光光电子股份有限公司</t>
  </si>
  <si>
    <t>公司在激光器研发、制造领域具备一定的知名度；激光器目前应用领域较为广泛，但市场规模较小。公司在大功率芯片生长领域有一定的欠缺。</t>
  </si>
  <si>
    <t>山东百龙创园生物科技股份有限公司</t>
  </si>
  <si>
    <t>致力于功能糖及生物发酵产品的研发及生产，近两年营收增长较快，现阶段规模较大，核心技术较为突出，创新能力较强</t>
  </si>
  <si>
    <t>山东先声生物制药有限公司</t>
  </si>
  <si>
    <t>生物技术药物研发厂商，主要研究肿瘤、神经及免疫类药物，目前首个研发产品以获批生产，高新技术企业，拥有19相发明专利，收入和利润增长较高，2016年收入和利润达2亿元以上，具有良好的发展潜力。</t>
  </si>
  <si>
    <t>天参密码科技股份有限公司</t>
  </si>
  <si>
    <t>主营高丽红参系列产品，公司成长性和创新能力较好，具备一定的业务规模，盈利能力较强。</t>
  </si>
  <si>
    <t>文登奥文电机有限公司</t>
  </si>
  <si>
    <t>主营电动机业务，公司成长性和创新能力较强，在细分行业市场占有率高，规模较大，盈利能力较强。</t>
  </si>
  <si>
    <t>山东新华安得医疗用品有限公司</t>
  </si>
  <si>
    <t>淄博</t>
  </si>
  <si>
    <t>医疗耗材产品的研发、生产和销售，公司具有较强的营收能力和盈利能力，研发能力较强，成长性较好。正在进行上市准备</t>
  </si>
  <si>
    <t>山东博科生物产业有限公司</t>
  </si>
  <si>
    <t>公司具备一定的技术实力，未来前景较好，商业模式具备一定的创新性。具备继续跟踪价值。</t>
  </si>
  <si>
    <t>迈赫机器人自动化股份有限公司</t>
  </si>
  <si>
    <t>公司从事机器人及物联网技术的装备制造业务，具备一定的行业地位和技术实力，公司未来发展空间较为广阔，具备一定的投资价值</t>
  </si>
  <si>
    <t>烟台红壹佰照明有限公司</t>
  </si>
  <si>
    <t>集研发、生产、销售于一体的节能灯和LED生产企业，公司规模及营收情况尚可，盈利能力偏弱。公司具有一定研发能力，具有较好的成长空间。</t>
  </si>
  <si>
    <t>山东恒联新材料股份有限公司</t>
  </si>
  <si>
    <t>企业所属行业为新材料，主要研发生产纤维素膜，企业规模大，利润总额2500万，研发能力强，成长性高</t>
  </si>
  <si>
    <t>济南中维世纪科技有限公司</t>
  </si>
  <si>
    <t>公司在视频安防领域具备一定的知名度与技术实力，公司所处行业具备较强的发展潜力，公司具备较强的技术实力。</t>
  </si>
  <si>
    <t>隧道施工环保工程装备研发生产企业，有一定营收及盈利能力，有一定成长性。</t>
  </si>
  <si>
    <t>山东宏恒达防水材料工程有限公司</t>
  </si>
  <si>
    <t>主营防水材料产品，公司称孩子那个姓较好，收入及利润规模较大，盈利能力较强。</t>
  </si>
  <si>
    <t>枣庄鑫金山智能机械股份有限公司　</t>
  </si>
  <si>
    <t>枣庄</t>
  </si>
  <si>
    <t>矿山和环保机械制造商，高新技术企业和隐形冠军企业，近三年公司收入和利润保持40%以上增长，2016年实现利润1500余万元，成长性良好</t>
  </si>
  <si>
    <t>山东华安新材料有限公司</t>
  </si>
  <si>
    <t>制冷剂的研发、生产和销售企业，公司具有一定规模，营收能力较强，15年扭亏为盈，16年利润为3607万。公司具有较强研发能力，创新能力较强。有上市打算。</t>
  </si>
  <si>
    <t>威海伯特利萨克迪汽车安全系统有限公司</t>
  </si>
  <si>
    <t>公司所属行业为制造业，主要产品为铝制转向节，公司营收和利润规模均较大，为高新技术企业，公司创新能力强，具有较大成长性。</t>
  </si>
  <si>
    <t>山东莱博生物科技有限公司</t>
  </si>
  <si>
    <t>临床检测分析仪器及体外诊断试剂的研发、生产、销售企业，公司用于较强的研发团队与研发能力，具有较好的成长性。</t>
  </si>
  <si>
    <t>烟台新时代健康产业有限公司</t>
  </si>
  <si>
    <t>营养、健康食品制造商，规模较大，近两年营收增长较为稳定，核心技术突出且技术壁垒高</t>
  </si>
  <si>
    <t>山东智洋电气股份有限公司</t>
  </si>
  <si>
    <t>公司为电力行业提供智能电气设备和解决方案，近两年营收增长快，现阶段具有一定的经营规模，核心能力突出且创新能力强</t>
  </si>
  <si>
    <t>国内领先的汽车感控温权健和汽车电子产品生产商，高新技术企业，拥有较强的研发实力，公司收入和利润稳步增长，2016年实现收入4.7亿元、利润1.1亿元，成长性良好</t>
  </si>
  <si>
    <t>山东中安科技股份有限公司</t>
  </si>
  <si>
    <t>公司主营交通安防、监管安防等方面业务，公司在业务资源，产品及集成等方面具备较强的竞争能力，但应收款金额偏大。</t>
  </si>
  <si>
    <t>蓬莱诺康药业有限公司</t>
  </si>
  <si>
    <t>全价值链医药生产商，高新技术企业，收入和利润规模较高并稳步增长，成长性良好</t>
  </si>
  <si>
    <t>烟台正海生物科技股份有限公司</t>
  </si>
  <si>
    <t>致力于生物再材料的研制、生产与销售，近两年营收持续增长，经营规模较大，成长性较强，核心技术突出且行业壁垒较高，创新能力强</t>
  </si>
  <si>
    <t>烟台睿创微纳技术股份有限公司</t>
  </si>
  <si>
    <t>国内领先红外成像产品和方案供应商，公司虽现阶段经营规模尚小，2016年度刚扭亏为盈实现净利润786万元，但核心技术突出且行业技术壁垒较高</t>
  </si>
  <si>
    <t>山东天岳晶体材料有限公司</t>
  </si>
  <si>
    <t>公司属于半导体材料行业，行业具备较大的发展空间，公司在本行业具备重要的行业地位，公司资产规模较大，盈利能力较强，具备一定的投资价值。但公司的资产负债率过高，达到90%（2016年末）</t>
  </si>
  <si>
    <t>韩都衣舍电子商务集团股份有限公司</t>
  </si>
  <si>
    <t>公司在电商领域具备较强的知名度，公司管理能力较强，发展前景较好，公司作为投资标的可能存在收入、费用难以核查的问题。</t>
  </si>
  <si>
    <t>山东金佳园科技股份有限公司</t>
  </si>
  <si>
    <t>业从事物联网与计算机信息技术服务提供商，高新技术企业和双软认证企业，三项发明专利，收入和利润增长幅度50%以上，成长型较好</t>
  </si>
  <si>
    <t>山东瑞福锂业有限公司</t>
  </si>
  <si>
    <t>国内领先的电池锂生产商，高新技术企业，拥有多项发明专利和良好的研发能力，公司规模较大、利润率较高，2016年收入4.5亿元、利润1.8亿元，具有较高的成长性</t>
  </si>
  <si>
    <t>烟台德邦科技有限公司</t>
  </si>
  <si>
    <t>特种功能高分子界面材料研发厂商，高新技术企业，拥有109项发明专利，利润总额增长较快，成长性良好</t>
  </si>
  <si>
    <t>烟台持久钟表有限公司</t>
  </si>
  <si>
    <t>国内公共用钟及时间服务行业的龙头企业，近两年营收不稳定，现阶段呈上升趋势，虽目前经营规模尚小，但核心技术较为突出，创新能力较强</t>
  </si>
  <si>
    <t>山东金鸿新材料股份有限公司</t>
  </si>
  <si>
    <t>碳化硅、碳化硼防弹陶瓷、碳化硅机构陶瓷生产企业，高新技术企业，军用防弹陶瓷研发基地，研发能力较强，公司产品市场占有率较高，收入和利润保持高速增长，具有较高的成长性</t>
  </si>
  <si>
    <t>美瑞新材料股份有限公司</t>
  </si>
  <si>
    <t>热塑性聚氨酯弹性体制造商，近两年营收增长较快，已具有一定经营规模，核心技术突出</t>
  </si>
  <si>
    <t>山东康泰实业有限公司</t>
  </si>
  <si>
    <t>智能按摩器械的综合生产厂商，高新技术企业，拥有26项发明专利并承担国家863计划等国家省级项目，利润增长幅度较高，2016年净利润2100余万元，成长性良好</t>
  </si>
  <si>
    <t>山东奇威特太阳能科技有限公司</t>
  </si>
  <si>
    <t>太阳能产品生产销售企业，公司成立时间较短，规模不大，今年一直处于亏损状态。公司具有一定的研发能力和创新能力，具有成长性。</t>
  </si>
  <si>
    <t>欧瑞传动电气股份有限公司</t>
  </si>
  <si>
    <t>公司属于人工智能产业领域，主营电气传动产品的生产研发，虽近两年营收增长变缓，但现阶段已具有一定规模，且核心技术突出</t>
  </si>
  <si>
    <t>潍坊市正泰防水材料有限公司</t>
  </si>
  <si>
    <t>主营防水材料，公司成长性和创新能力较强，公司具备一定规模优势，在业内具备一定影响力</t>
  </si>
  <si>
    <t>大洋泊车股份有限公司</t>
  </si>
  <si>
    <t>主营主体车库业务。公司规模较大，称孩子那个性一般，盈利能力较强。公司在行业内具有较高的知名度和影响力。</t>
  </si>
  <si>
    <t>烟台友开通信技术有限公司</t>
  </si>
  <si>
    <t>先进的通讯终端产品科技研发型厂商，高新技术企业，拥有经验丰富的高层研发团队，收入和利润增长率较高，2016年利润3400万元，具有较好的成长发展前景</t>
  </si>
  <si>
    <t>华创机器人制造有限公司</t>
  </si>
  <si>
    <t>企业所属行业为新兴产业，主要产品为机器人植保机等农机装备，企业创新能力强，有一定成长性</t>
  </si>
  <si>
    <t>山东欧瑞安电气有限公司</t>
  </si>
  <si>
    <t>永磁电机及其控制器的生产企业，公司成立时间尚短，近两年有较强的营收及盈利能力，有一定的创新能力和成长性。</t>
  </si>
  <si>
    <t>山东元利科技股份有限公司</t>
  </si>
  <si>
    <t>公司属于精细化工行业，二元酸二甲酯国内龙头地位，公司技术优势突出，2016年收入9.29亿元，利润1.36亿元，过敏优势突出，具备一定投资价值</t>
  </si>
  <si>
    <t>山东俊富非织造材料有限公司</t>
  </si>
  <si>
    <t>公司主要从事无纺布生产销售，用于医护产品，公司所处行业前景较为广阔，具备一定规模和技术实力，有一定投资价值</t>
  </si>
  <si>
    <t>山东民强生物科技股份有限公司</t>
  </si>
  <si>
    <t>滨州</t>
  </si>
  <si>
    <t>公司从事功能糖的研发生产，部分产品打破国外垄断，具备一定技术实力和投资价值</t>
  </si>
  <si>
    <t>胜利油田新大管业科技发展有限责任公司</t>
  </si>
  <si>
    <t>东营</t>
  </si>
  <si>
    <t>公司从事碳纤维、玻璃纤维管道、器具生产销售工作，具备较强的技术实力，具备一定规模</t>
  </si>
  <si>
    <t>山东闻远通信技术有限公司</t>
  </si>
  <si>
    <t>公司在4G系统领域具备一定的技术实力，在监控行业具备一定的知名度，未来成长前景较好。</t>
  </si>
  <si>
    <t>山东数字人科技股份有限公司</t>
  </si>
  <si>
    <t>公司在人体解剖系统具备较强的技术实力；医学教育行业发展较为稳定，公司对客户话语权较弱，成长性前景较为一般。</t>
  </si>
  <si>
    <t>耕种机械研发生产企业，市场占有率位居前列，应用物联网技术推进农机化与信息化结合，具有一定技术优势，近年来公司业绩稳步增长，符合农业现代化的题材，有较好的发展前景</t>
  </si>
  <si>
    <t>瀚高基础软件股份有限公司</t>
  </si>
  <si>
    <t>云计算、大数据、信息安全领域供应商，近两年营收增长快，经营规模较小但在逐年扩大，成长性强，公司核心技术突出，创新能力强</t>
  </si>
  <si>
    <t>山东创泽信息技术股份有限公司</t>
  </si>
  <si>
    <t>日照</t>
  </si>
  <si>
    <t>智能机器人、智能制造和政务应用软件开发商，高新技术和双软企业，山东省隐形冠军企业，收入和利润保持35%以上增幅，具有较高的成长空间</t>
  </si>
  <si>
    <t>寿光市东方无纺布有限公司</t>
  </si>
  <si>
    <t>公司所属行业为非织造布，主要产品为无纺布，为山东省隐形冠军企业，企业研发能力强，人均产值高，企业所处行业竞争激烈，企业规模大，成长性一般</t>
  </si>
  <si>
    <t>山东泽普医疗科技有限公司</t>
  </si>
  <si>
    <t>公司所属行业为医疗器械行业，主要以康复治疗及养老设备为主，研发能力强，技术创新能力较好，公司规模较小，成长性高，质地优良</t>
  </si>
  <si>
    <t>山东国舜建设集团有限公司</t>
  </si>
  <si>
    <t>公司具备一定的规模；所处行业为国家鼓励行业；公司资产偏重；技术实力一般，行业竞争较为激烈。</t>
  </si>
  <si>
    <t>山东福瑞达生物科技有限公司</t>
  </si>
  <si>
    <t>生物类食品添加剂、药品原、辅料的研发、生产、销售，公司有一定规模，营收能力一般，近几年一直处于亏损。公司有较强的的研发能力，较高的技术壁垒，未来有一定的成长性。</t>
  </si>
  <si>
    <t>山东温岭精锻科技有限公司</t>
  </si>
  <si>
    <t>莱芜</t>
  </si>
  <si>
    <t>公司从事精密件锻造业务，企业具备一定的投资规模和价值，公司下游客户相对较好，盈利能力较强，具备一定的投资价值。</t>
  </si>
  <si>
    <t>中际旭创股份有限公司</t>
  </si>
  <si>
    <t>国内领先电机绕组制造装备供应商，具有一定规模，营收增长较为稳定，公司核心技术突出且行业技术壁垒较高</t>
  </si>
  <si>
    <t>山东中研实业股份有限公司</t>
  </si>
  <si>
    <t>菏泽</t>
  </si>
  <si>
    <t>公司主营高碳铬轴承无缝钢管，公司近两年收入复合增长率为26.73%，成长性尚可，公司2016年末总资产为1.67亿元，公司盈利能力较强。</t>
  </si>
  <si>
    <t>山东视聆通信有限公司</t>
  </si>
  <si>
    <t>智能终端产品研发生产商，高新技术企业，研发能力较强，公司收入和利润保持30%以上增长，2016年收入3400月万元利润526万元，成长性良好</t>
  </si>
  <si>
    <t>山东江岳科技开发股份有限公司</t>
  </si>
  <si>
    <t>主营加氢催化剂，公司具备行业核心技术，业务拓展较快，收入和利润保持增长较快，规模较大，盈利能力强，具备一定投资价值</t>
  </si>
  <si>
    <t>淄博加华新材料资源有限公司</t>
  </si>
  <si>
    <t>公司从事汽车尾气催化剂的生产销售，企业具备一定的规模及技术实力。2016年利润总额16295万元，具备一定的投资价值</t>
  </si>
  <si>
    <t>山东亚华电子股份有限公司</t>
  </si>
  <si>
    <t>公司从事医护系统集成业务，具备一定的技术实力及行业知名度。2016年利润总额2997万元，具备一定的抗风险能力及投资价值。</t>
  </si>
  <si>
    <t>山东浩然特塑股份有限公司</t>
  </si>
  <si>
    <t>主营特种工程塑料原料，改性料业务。公司在细分成长较快，盈利能力较强。</t>
  </si>
  <si>
    <t>山东斯诺尔节能建材有限公司</t>
  </si>
  <si>
    <t>集涂料、外墙外保温材料和节能保温一体化装饰板的研发生产企业，高新技术企业，拥有多项发明专利，研发能力较强，收入和利润保持较高速度增长，成长性良好</t>
  </si>
  <si>
    <t>山东碧蓝生物科技有限公司</t>
  </si>
  <si>
    <t>农业微生态制剂生产商，拥有五项发明专利和经验丰富的研发管理团队，研发实力较强，公司成立时间较短，但收入和利润增长较快，具有较高的成长性</t>
  </si>
  <si>
    <t>山东博苑医药化学有限公司</t>
  </si>
  <si>
    <t>公司主要生产碘化钠，该产品技术含量较高，行业前景较为广阔，2016年利润总额1583万元，复合增长率215%，公司下游客户较为优质，具备较高的投资价值</t>
  </si>
  <si>
    <t>国内外领先的长链二元酸生产商，高新技术企业，拥有较强的研发实力，公司规模较大，2016年收入8亿利润2亿元，具有较高的成长性</t>
  </si>
  <si>
    <t>山东华汇家居科技有限公司</t>
  </si>
  <si>
    <t>主营智能床垫业务，成长性和创新能力好，盈利能力较强</t>
  </si>
  <si>
    <t>管道防腐材料研发制造销售企业，在国内市场处于领先地位，市场占有率很高，公司近年来稳步增长，未来有一定成长性</t>
  </si>
  <si>
    <t>山东派力迪环保工程有限公司</t>
  </si>
  <si>
    <t>专业从事工业有机废气治理环保工程及技术研究，公司有着较强的科研水平，公司技术团队也有着较为丰富的行业背景，开创了“低温等离子体技术”，近年来公司呈良性增长趋势，利润率显著提高，作为环保类企业，有着较好的发展前景</t>
  </si>
  <si>
    <t>山东地平线建筑节能科技有限公司</t>
  </si>
  <si>
    <t>保温装饰一体化系统生产提供商，高新技术企业，公司收入和利润保持30%以上增长，2016年利润2600余万元，成长性良好</t>
  </si>
  <si>
    <t>潍坊佳诚数码材料有限公司</t>
  </si>
  <si>
    <t>主营数码喷印材料，是惠普配套打印优质生产商，在细分行业处于较为重要的位置，成长性较好，具备较强的竞争力。</t>
  </si>
  <si>
    <t>山东景耀玻璃集团有限公司</t>
  </si>
  <si>
    <t>致力于废弃玻璃循环利用，属于节能环保产业领域，近两年营收增长有限，具有一定规模，有一定的核心技术及创新能力</t>
  </si>
  <si>
    <t>烟台明远家用纺织品有限公司</t>
  </si>
  <si>
    <t>公司从事床上用品生产销售，具备一定的品牌影响力与企业规模。公司2016年收入56491万元，利润总额3071万元，具备一定的跟踪价值。</t>
  </si>
  <si>
    <t>主要生产半导体封装用键合丝系列材料。公司14-16年利润均为负，但是收入增长较快，所处行为为新能源新材料行业，管理及研发团队较强，具有较大成长空间。</t>
  </si>
  <si>
    <t>烟台宏远氧业有限公司</t>
  </si>
  <si>
    <t>国内领先的高压氧仓、气压仓生产企业，有非常高的市场占有率，是海军减压仓定点生产单位，公司拥有经验丰富的核心管理团队，核心技术突出且行业技术壁垒较高，公司收入得和利润持续增长，成长性良好</t>
  </si>
  <si>
    <t>山东路斯宠物食品股份有限公司</t>
  </si>
  <si>
    <t>公司所属行业为生物与新医药行业，主营业务为宠物饲料，为高新技术企业，技术人员配备齐全，技术创新能力强，公司规模大，对当前宠物市场预估过于乐观，行业发展速度不及预期，企业有一定成长性</t>
  </si>
  <si>
    <t>山东凯欣绿色农业发展股份有限公司</t>
  </si>
  <si>
    <t>主营水果罐头及果蔬制品。公司近两年成长性较好，具备一定的生产和收入规模，灶行业内具备一定的竞争力。</t>
  </si>
  <si>
    <t>博杜安（潍坊）动力有限公司</t>
  </si>
  <si>
    <t>主营柴油机的研发、生产和销售，系潍柴控股股公司。公司近两年收入复合增长率为35%，增长率较高，有发明专利四项，创新性较好。但作为柴油机行业来说，公司规模较小，未来发展空间较大。</t>
  </si>
  <si>
    <t>生物有机肥生产销售、固体废弃物处理、农业废弃物综合利用。公司规模较小，有一定的营收能力和盈利能力，具有创新能力，有一定的成长性。</t>
  </si>
  <si>
    <t>山东恒涛节能环保有限公司</t>
  </si>
  <si>
    <t>公司行业前景较好，在热转换器领域实力较强，2016年收入28236万元，利润总额12993元</t>
  </si>
  <si>
    <t>山东润品源食品股份有限公司　</t>
  </si>
  <si>
    <t>主营果蔬罐头业务，公司成长性较好，创新能力尚可，业绩连续增长，盈利能力较好</t>
  </si>
  <si>
    <t>山东瀚星生物科技股份有限公司</t>
  </si>
  <si>
    <t>公司主要从事桑叶提取叶绿素，技术实力较好，行业前景好，下游客户优质，产品出口欧美，2016年收入8623万元，利润2587万元，具备一定投资价值</t>
  </si>
  <si>
    <t>潍坊市精华粉体工程设备有限公司</t>
  </si>
  <si>
    <t>企业为粉体设备制造业，技术创新人员配备齐全，发明专利6项，创新能力较强，为高新技术企业，市场占有率高，属行业龙头企业，但行业天花板较低，净利润规模较小，有一定成长性，但成长空间有限</t>
  </si>
  <si>
    <t>威海邦德散热系统股份有限公司</t>
  </si>
  <si>
    <t>公司为新三板挂牌公司，所属行业为汽车关键零部件技术行业，公司营收及利润规模均较大，为高新技术企业，行业竞争激烈，成长性差。</t>
  </si>
  <si>
    <t>潍坊瑞驰汽车系统有限公司</t>
  </si>
  <si>
    <t>企业所属行业为新能源汽车及零部件制造，主要产品为系能源汽车系统及零部件，企业规模大，但盈利能力不足，具备一定成长性</t>
  </si>
  <si>
    <t>山东鼎欣生物科技有限公司</t>
  </si>
  <si>
    <t>磷酸盐系列生产、销售企业。公司行业较为传统，规模较小，最近几年有较强的的营收能力及盈利能力，有一定的成长性。</t>
  </si>
  <si>
    <t>山东贵德信息科技有限公司</t>
  </si>
  <si>
    <t>智慧冷链物联网云平台和智慧城市照明整体解决方案提供商，高新技术和双软企业，公司成立时间较短，收入和利润规模较小，但拥有良好的技术实力，具有较高的成长空间</t>
  </si>
  <si>
    <t>山东新合源热传输科技有限公司</t>
  </si>
  <si>
    <t>国内领先的薄壁精密高频焊管生产企业，高新技术企业，公司规模较大，产品市场占有率较高，具有一定成长性</t>
  </si>
  <si>
    <t>山东金山橡胶装备科技有限公司</t>
  </si>
  <si>
    <t>废旧橡胶资源化再生利用设备生产商，曾获得山东省科技进步奖三等奖，近三年收入和利润保持30%以上增长，成长性良好</t>
  </si>
  <si>
    <t>淄博黄河龙生物工程有限公司</t>
  </si>
  <si>
    <t>主营胶原蛋白肠衣。公司在行业内具备较强的影响力，企业成长性和创新能力较好，盈利能力较强。</t>
  </si>
  <si>
    <t>山东创新药物研发有限公司</t>
  </si>
  <si>
    <t>公司在精神类药物研发方面具备一定的实力，新药研发投入较大；公司规模偏小。</t>
  </si>
  <si>
    <t>山东泰鹏智能家居有限公司</t>
  </si>
  <si>
    <t>高端户外休闲用品解决方案及设计提供商，高新技术企业，拥有多项专利，成长性良好</t>
  </si>
  <si>
    <t>烟台中金数据系统有限公司</t>
  </si>
  <si>
    <t>信息系统外包服务提供商及云计算运营服务商，公司行业具有较大发展前景，目前公司规模尚可，但营收偏低，盈利能力偏弱，未来成长空间较大</t>
  </si>
  <si>
    <t>山东华顺环保科技股份有限公司</t>
  </si>
  <si>
    <t>致力于固废处理，公司虽现阶段经营规模尚小，但近两年营收增长较快，成长性较强，且公司核心技术突出，创新能力较强</t>
  </si>
  <si>
    <t>山东省瞪羚企业认定培育标准评分细则</t>
  </si>
  <si>
    <t>一</t>
  </si>
  <si>
    <t>一票否决指标项</t>
  </si>
  <si>
    <t>企业最终得分</t>
  </si>
  <si>
    <t>评分依据</t>
  </si>
  <si>
    <t>是否符合中小企业标准</t>
  </si>
  <si>
    <t>《中小企业划型标准规定》</t>
  </si>
  <si>
    <t>是否符合国家和省战略新兴产业发展方向</t>
  </si>
  <si>
    <t>非传统高污染、高耗能及产能过剩行业</t>
  </si>
  <si>
    <t>成立是否满三个会计年度</t>
  </si>
  <si>
    <t>企业工商登记营业执照、会计报告</t>
  </si>
  <si>
    <t>信用情况</t>
  </si>
  <si>
    <t>国家发改委信用中国查询系统</t>
  </si>
  <si>
    <t>违法记录情况</t>
  </si>
  <si>
    <t>市、县两级中小企业和财政部门审核及公示结果</t>
  </si>
  <si>
    <t>重大安全事故情况</t>
  </si>
  <si>
    <t>环保情况</t>
  </si>
  <si>
    <t>二</t>
  </si>
  <si>
    <t>成长性指标基本评分项</t>
  </si>
  <si>
    <t>企业数据</t>
  </si>
  <si>
    <t>基准分</t>
  </si>
  <si>
    <t>最高分</t>
  </si>
  <si>
    <t>最低分</t>
  </si>
  <si>
    <t>计算公式</t>
  </si>
  <si>
    <t>最低得分</t>
  </si>
  <si>
    <t>计算得分</t>
  </si>
  <si>
    <t>评分依据及方法</t>
  </si>
  <si>
    <t>上年营业收入</t>
  </si>
  <si>
    <t>2000万-1亿得3分、1-4亿得6分、4亿以上得9分</t>
  </si>
  <si>
    <t>近两年收入复合增长率(%)</t>
  </si>
  <si>
    <t>基准分+（最高分-基准分）*（（企业增长率-20）/（100-20））</t>
  </si>
  <si>
    <t>基准分+（企业增长率-20）*0.1875*100</t>
  </si>
  <si>
    <t>增长率20%得10分，增长率&gt;=100%得25分；20%&lt;增长率&lt;100%，每增加一个百分点，在10分的基础上加0.1875分</t>
  </si>
  <si>
    <t>近两年利润复合增长率(%)</t>
  </si>
  <si>
    <t>基准分+（最高分-基准分）*（（企业增长率-20）/（400-20））</t>
  </si>
  <si>
    <t>基准分+（企业增长率-20）*0.03684*100</t>
  </si>
  <si>
    <t>增长率20%得1分，增长率&gt;400%得15分；20%&lt;增长率&lt;400%，每增加一个百分点，加0.03684分</t>
  </si>
  <si>
    <t>三</t>
  </si>
  <si>
    <t>创新能力指标基本评分项</t>
  </si>
  <si>
    <t>近两年平均研发投入强度(%)</t>
  </si>
  <si>
    <t>不足2.5%得0分，不足5%得2分、    不足10%得4分、10%以上得6分</t>
  </si>
  <si>
    <t>从事研发和技术创新活动的科技人员占比(%)</t>
  </si>
  <si>
    <t>不足20%得1分、不足30%得2分、30%及以上3分</t>
  </si>
  <si>
    <t>省级以上专家人才数量</t>
  </si>
  <si>
    <t>1个1分、最高4分</t>
  </si>
  <si>
    <t>获得发明专利授权数</t>
  </si>
  <si>
    <t>不足2个0分，2-5个得3分、6-9个得6分、10个及以上得9分</t>
  </si>
  <si>
    <t>拥有软件著作权数</t>
  </si>
  <si>
    <t>不足4个得0分、4-7个得2分、8-11个得4分、12个及以上得6分</t>
  </si>
  <si>
    <t>主持和参与制定国际、国家标准</t>
  </si>
  <si>
    <t>3个及以上得3分，2个得2分，1个得1分、否得0分</t>
  </si>
  <si>
    <t>拥有省级以上企业技术中心/研发中心</t>
  </si>
  <si>
    <t>2个及以上得3分，1个得1分、否得0分</t>
  </si>
  <si>
    <t>拥有省级以上工程研发中心/重点实验室</t>
  </si>
  <si>
    <t>是否省级"一企一技术"企业/ 隐形冠军</t>
  </si>
  <si>
    <t>是得1分、否得0分</t>
  </si>
  <si>
    <t>是否已获得机构投资/ 后备上市/上市</t>
  </si>
  <si>
    <t>获得机构投资1分、四板1分、新三板挂牌2分、上市3分、否得0分</t>
  </si>
  <si>
    <t>基础得分：</t>
  </si>
  <si>
    <t>四</t>
  </si>
  <si>
    <t>加分项</t>
  </si>
  <si>
    <t>四新企业、项目</t>
  </si>
  <si>
    <t>省新旧动能转换十强产业</t>
  </si>
  <si>
    <t>总得分：</t>
  </si>
  <si>
    <t xml:space="preserve">  说明：1、企业违法记录、重大安全事故、环保情况等事项由企业自申报并对真实性负责，市\县（市、区）中小企业主管部门和财政部门负责审查、公示期间有异议的，经查实即一票否决。2、成长性指标基本评分方法按行业类型、规模划分及对应标准分别计算。</t>
  </si>
  <si>
    <t>序号</t>
  </si>
  <si>
    <t>发明专利数量</t>
  </si>
  <si>
    <t>软著数量</t>
  </si>
  <si>
    <t>国标数量</t>
  </si>
  <si>
    <t>是否高企</t>
  </si>
  <si>
    <t>莒南县金胜粮油实业有限公司</t>
  </si>
  <si>
    <t>烟台正海合泰科技股份有限公司</t>
  </si>
  <si>
    <t>是  支撑材料0</t>
  </si>
  <si>
    <t>山东东方宏业化工有限公司</t>
  </si>
  <si>
    <t>是，无支撑材料</t>
  </si>
  <si>
    <t>山东祥维斯生物科技股份有限公司</t>
  </si>
  <si>
    <t>山东阿尔普尔节能装备有限公司</t>
  </si>
  <si>
    <t>是（无）</t>
  </si>
  <si>
    <t>山东聚力焊接材料有限公司</t>
  </si>
  <si>
    <t>是（无证明材料）</t>
  </si>
  <si>
    <t>山东阳光博士太阳能工程有限公司</t>
  </si>
  <si>
    <t>山东精工电子科技有限</t>
  </si>
  <si>
    <t>未找到证书</t>
  </si>
  <si>
    <t>山东开泰抛丸机械股份有限公司</t>
  </si>
  <si>
    <t>东营市俊源石油技术开发有限公司</t>
  </si>
  <si>
    <t xml:space="preserve">是支撑材料0 </t>
  </si>
  <si>
    <t>山东华软金盾软件股份有限公司</t>
  </si>
  <si>
    <t>潍坊联兴新材料科技股份有限公司</t>
  </si>
  <si>
    <t>山东宝龙达事业集团有限公司</t>
  </si>
  <si>
    <t>山东百川同创能源有限公司</t>
  </si>
  <si>
    <t>山东渔翁信息技术股份有限公司</t>
  </si>
  <si>
    <t>是 支撑材料0</t>
  </si>
  <si>
    <t>是，已过期</t>
  </si>
  <si>
    <t>沾化瑜凯新材料科技有限公司</t>
  </si>
  <si>
    <t>山东新凌志检测技术有限公司</t>
  </si>
  <si>
    <t>山东兄弟科技股份有限公司</t>
  </si>
  <si>
    <t>德州市鑫华润科技股份有限公司</t>
  </si>
  <si>
    <t>威海鸿通管材
股份有限公司</t>
  </si>
  <si>
    <t>山东科润信息技术有限公司</t>
  </si>
  <si>
    <t>山东宏发科工贸有限公司</t>
  </si>
  <si>
    <t>是 已过有限期</t>
  </si>
  <si>
    <t>烟台海德专用汽车有限公司</t>
  </si>
  <si>
    <t>是（16年到期）</t>
  </si>
  <si>
    <t>山东淄博环宇桥梁模板有限公司</t>
  </si>
  <si>
    <t>枣庄和众信息科技股份有限公司</t>
  </si>
  <si>
    <t>山东易华录信息技术有限公司</t>
  </si>
  <si>
    <t>山东天音生物科技有限公司</t>
  </si>
  <si>
    <t>否支撑材料0</t>
  </si>
  <si>
    <t>山东豪门铝业有限公司</t>
  </si>
  <si>
    <t>是（无0</t>
  </si>
  <si>
    <t>是支撑材料1</t>
  </si>
  <si>
    <t>海汇集团有限公司</t>
  </si>
  <si>
    <t>山东山森数控技术有限公司</t>
  </si>
  <si>
    <t>山东源泉机械有限公司</t>
  </si>
  <si>
    <t>山东博远重工有限公司</t>
  </si>
  <si>
    <t>山东中新科农生物科技有限公司</t>
  </si>
  <si>
    <t>日照海恩锯业有限公司</t>
  </si>
  <si>
    <t>潍坊正远粉体工程设备有限公司</t>
  </si>
  <si>
    <t>齐鲁晟华制药有限公司</t>
  </si>
  <si>
    <t>山东光因照明科技有限公司</t>
  </si>
  <si>
    <t>是  已过期</t>
  </si>
  <si>
    <t>山东大明消毒科技有限公司　</t>
  </si>
  <si>
    <t>山东机客众创软件科技股份有限公司</t>
  </si>
  <si>
    <t>山东威达重工股份有限公司</t>
  </si>
  <si>
    <t>潍坊恒彩数码影像材料有限公司</t>
  </si>
  <si>
    <t>山东九章膜技术有限公司</t>
  </si>
  <si>
    <t>山东齐鲁科力化工研究院有限公司</t>
  </si>
  <si>
    <t>山东一滕新材料股份有限公司</t>
  </si>
  <si>
    <t>山东环球软件股份有限公司</t>
  </si>
  <si>
    <t>山东莱芜润达新材料有限公司</t>
  </si>
  <si>
    <t xml:space="preserve">是 </t>
  </si>
  <si>
    <t>山东瑞泰新材料科技有限公司</t>
  </si>
  <si>
    <t>山东省同泰维润食品科技有限公司　</t>
  </si>
  <si>
    <t>山东义丰机械股份有限公司</t>
  </si>
  <si>
    <t>山东确信信息产业股份有限公司</t>
  </si>
  <si>
    <t>是，未找到证书</t>
  </si>
  <si>
    <t>潍坊金丝达环境工程股份有限公司</t>
  </si>
  <si>
    <t>烟台艾迪精密机械股份有限公司</t>
  </si>
  <si>
    <t>山东华驰变压器股份有限公司</t>
  </si>
  <si>
    <t>烟台核晶陶瓷新材料有限公司</t>
  </si>
  <si>
    <t>是无</t>
  </si>
  <si>
    <t>潍坊路加精工有限公司</t>
  </si>
  <si>
    <t>山东得普达电机股份有限公司</t>
  </si>
  <si>
    <t>山东利尔康医疗科技股份有限公司</t>
  </si>
  <si>
    <t>山东招金膜天股份有限公司</t>
  </si>
  <si>
    <t>平原县温特实业有限公司</t>
  </si>
  <si>
    <t>山东蓝贝思特教装集团股份有限公司</t>
  </si>
  <si>
    <t>荣成华东锻压机床股份有限公司</t>
  </si>
  <si>
    <t>潍坊五洲鼎益铁塔有限公司</t>
  </si>
  <si>
    <t>山东联科云计算股份有限公司</t>
  </si>
  <si>
    <t>山东省博兴县开元车辆配件有限公司</t>
  </si>
  <si>
    <t>昌邑市龙港无机硅有限公司</t>
  </si>
  <si>
    <t>山东和同信息科技股份有限公司</t>
  </si>
  <si>
    <t>滨州东瑞机械有限公司</t>
  </si>
  <si>
    <t>山东永利精工石油装备有限公司</t>
  </si>
  <si>
    <t>荣成鸿德海洋生物科技有限公司</t>
  </si>
  <si>
    <t>济南诚方网络科技有限公司</t>
  </si>
  <si>
    <t>山东维平信息安全测评技术有限公司</t>
  </si>
  <si>
    <t>山东亿云信息技术有限公司</t>
  </si>
  <si>
    <t>淄博泰光电力器材厂</t>
  </si>
  <si>
    <t>是支撑材料过期</t>
  </si>
  <si>
    <t>山东富士制御电梯有限公司</t>
  </si>
  <si>
    <t>淄博鹏达环保科技有限公司</t>
  </si>
  <si>
    <t>招远市鹏泰轮胎翻新有限公司</t>
  </si>
  <si>
    <t>山东埃尔派粉体科技股份有限公司</t>
  </si>
  <si>
    <t>山东大众机械制造股份有限公司</t>
  </si>
  <si>
    <t>莒县海通茧丝绸有限公司</t>
  </si>
  <si>
    <t>山东鑫达鲁鑫防水材料有限公司</t>
  </si>
  <si>
    <t>济南科明数码技术股份有限公司</t>
  </si>
  <si>
    <t>山东隆济时节能科技股份有限公司</t>
  </si>
  <si>
    <t>山东融通电子科技
有限公司</t>
  </si>
  <si>
    <t>山东圣安泰装备制造有限公司</t>
  </si>
  <si>
    <t>山东奥扬新能源科技股份有限公司</t>
  </si>
  <si>
    <t>烟台桑尼核星环保设备有限公司</t>
  </si>
  <si>
    <t>山东东方红信息科技有限公司</t>
  </si>
  <si>
    <t>山东中玻节能环保发展有限公司</t>
  </si>
  <si>
    <t>威海万丰奥威汽轮有限公司</t>
  </si>
  <si>
    <t>是（14年到期）</t>
  </si>
  <si>
    <t>山东恒益模具有限公司</t>
  </si>
  <si>
    <t>山东汇佳软件科技股份有限公司</t>
  </si>
  <si>
    <t>山东鼎盛精工股份有限公司</t>
  </si>
  <si>
    <t>山东卫泰智控科技有限公司</t>
  </si>
  <si>
    <t>山东恒诚检测科技有限公司</t>
  </si>
  <si>
    <t>山东捷讯通信技术有限公司</t>
  </si>
  <si>
    <t>三阳纺织有限公司</t>
  </si>
  <si>
    <t>东营市一大早乳业有限公司</t>
  </si>
  <si>
    <t>山东金煜电子科技有限公司</t>
  </si>
  <si>
    <t>未找到</t>
  </si>
  <si>
    <t>山东广浦生物科技有限公司</t>
  </si>
  <si>
    <t>烟台万润药业有限公司</t>
  </si>
  <si>
    <t>山东欧宝家居股份有限公司</t>
  </si>
  <si>
    <t>烟台润蚨祥油封有限公司</t>
  </si>
  <si>
    <t>泰安汉威集团有限公司</t>
  </si>
  <si>
    <t>是，已过有效期</t>
  </si>
  <si>
    <t>山东天庆科技发展有限公司</t>
  </si>
  <si>
    <t>枣庄海扬王朝纺织有限公司</t>
  </si>
  <si>
    <t>山东鸿正电池材料科技有限公司</t>
  </si>
  <si>
    <t>山东鲁晶化工科技有限公司</t>
  </si>
  <si>
    <t>山东阳成生物科技有限公司</t>
  </si>
  <si>
    <t>山东迈特力重机有限公司</t>
  </si>
  <si>
    <t>莱州联友金浩新型材料有限公司</t>
  </si>
  <si>
    <t>山东精诺机械股份有限公司</t>
  </si>
  <si>
    <t>威海盈盾特种工程材料有限公司</t>
  </si>
  <si>
    <t>山东泰展机电科技股份有限公司</t>
  </si>
  <si>
    <t>山东潍科软件科技有限公司</t>
  </si>
  <si>
    <t>淄博禾丰种子有限公司</t>
  </si>
  <si>
    <t>山东贝诺医药生物科技有限公司</t>
  </si>
  <si>
    <t>山东仙普爱瑞科技股份呢有限公司</t>
  </si>
  <si>
    <t>夏津仁和纺织科技有限公司</t>
  </si>
  <si>
    <t>发达面粉集团股份有限公司</t>
  </si>
  <si>
    <t>威海金牌生物科技股份有限公司</t>
  </si>
  <si>
    <t>是支持材料过期</t>
  </si>
  <si>
    <t>泰安协同软件有限公司</t>
  </si>
  <si>
    <t>山东达驰阿尔发电气有限公司</t>
  </si>
  <si>
    <t>山东齐鲁华信高科有限公司</t>
  </si>
  <si>
    <t>山东海莱云视股份有限公司</t>
  </si>
  <si>
    <t>山东新活新材料科技有限公司</t>
  </si>
  <si>
    <t>山东华安铁塔有限公司</t>
  </si>
  <si>
    <t>威海宝威新材料科技有限公司</t>
  </si>
  <si>
    <t>诚航新能源车辆有限公司</t>
  </si>
  <si>
    <t>淄博沃德机械科技有限公司</t>
  </si>
  <si>
    <t>威海联桥新材料科技股份有限公司</t>
  </si>
  <si>
    <t>山东凯仕利合成材料科技股份有限公司</t>
  </si>
  <si>
    <t>东营瑞源特种建筑材料有限公司</t>
  </si>
  <si>
    <t>烟台路通精密科技股份有限公司</t>
  </si>
  <si>
    <t>泰安轻松表计有限公司</t>
  </si>
  <si>
    <t>山东飞度胶业科技股份有限公司</t>
  </si>
  <si>
    <t>烟台杰科检测服务有限公司</t>
  </si>
  <si>
    <t>山东蒙星机械有限公司</t>
  </si>
  <si>
    <t>山东力创模具股份有限公司</t>
  </si>
  <si>
    <t>荣成青木高新材料股份有限公司</t>
  </si>
  <si>
    <t>淄博鑫旭电源科技有限公司</t>
  </si>
  <si>
    <t>山东耀国光热科技股份有限公司</t>
  </si>
  <si>
    <t>山东锦城电装股份有限公司</t>
  </si>
  <si>
    <t>山东泰安山锅集团有限公司</t>
  </si>
  <si>
    <t>山东中坤石油科技股份有限公司</t>
  </si>
  <si>
    <t>菏泽韩升元电子股份有限公司</t>
  </si>
  <si>
    <t>东营市智通新能源科技股份有限公司</t>
  </si>
  <si>
    <t>淄博侨森医疗用品股份有限公司</t>
  </si>
  <si>
    <t>潍坊汇成新材料科技有限公司</t>
  </si>
  <si>
    <t>山东龙立电子有限公司</t>
  </si>
  <si>
    <t>德州金亨新能源有限公司</t>
  </si>
  <si>
    <t>山东汇润膳食堂股份有限公司</t>
  </si>
  <si>
    <t>山东鲁台集团枣庄市鲁都造纸机械有限公司</t>
  </si>
  <si>
    <t>山东德佑电气股份有限公司</t>
  </si>
  <si>
    <t>山东统元食品有限公司</t>
  </si>
  <si>
    <t>菏泽润康缝合材料股份有限公司</t>
  </si>
  <si>
    <t>山东三土能源股份有限公司</t>
  </si>
  <si>
    <t>烟台显华化工科技有限公司</t>
  </si>
  <si>
    <t>潍坊鑫安金具有限公司</t>
  </si>
  <si>
    <t>烟台正海科技股份有限公司</t>
  </si>
  <si>
    <t>山东洁阳新能源有限公司</t>
  </si>
  <si>
    <t>青州荣美尔生物科技股份有限公司</t>
  </si>
  <si>
    <t>山东久力工贸集团有限公司</t>
  </si>
  <si>
    <t>是支撑材料1（牌匾）</t>
  </si>
  <si>
    <t>山东绿爱糖果股份有限公司</t>
  </si>
  <si>
    <t>山东食圣酿造食品有限公司</t>
  </si>
  <si>
    <t>山东大胡子健身器材有限公司</t>
  </si>
  <si>
    <t>山东蒙阴福源传媒彩印有限公司</t>
  </si>
  <si>
    <t>山东明源智能装备科技有限公司　</t>
  </si>
  <si>
    <t>山东首信信息科技有限公司</t>
  </si>
  <si>
    <t>泰山恒信有限公司</t>
  </si>
  <si>
    <t>山东新兴集团有限公司</t>
  </si>
  <si>
    <t>莱芜丰田节水器材股份有限公司</t>
  </si>
  <si>
    <t>金星（日照）农业科技发展有限公司</t>
  </si>
  <si>
    <t>淄博博山新颖传感器厂</t>
  </si>
  <si>
    <t>山东匠造检测有限公司</t>
  </si>
  <si>
    <t>潍坊市宇宏石油机械有限公司</t>
  </si>
  <si>
    <t>山东三同新材料股份有限公司</t>
  </si>
  <si>
    <t>山东新兴业环保科技股份有限公司</t>
  </si>
  <si>
    <t>山东百枣纲目生物科技有限公司</t>
  </si>
  <si>
    <t>中惠创智无线供电技术有限公司</t>
  </si>
  <si>
    <t>山东菲特自控阀门制造有限公司</t>
  </si>
  <si>
    <t>山东金光复合材料股份有限公司</t>
  </si>
  <si>
    <t>温多利遮阳材料（德州）股份有限公司</t>
  </si>
  <si>
    <t>山东金马工业集团机械锻造厂</t>
  </si>
  <si>
    <t>山东联能电力设计有限公司</t>
  </si>
  <si>
    <t>山东天元盈康检测评价技术有限公司</t>
  </si>
  <si>
    <t>山东泰信科技集团股份有限公司</t>
  </si>
  <si>
    <t>广饶广通物流有限公司</t>
  </si>
  <si>
    <t>荣成爱尔斯海洋生物科技有限公司</t>
  </si>
  <si>
    <t>山东省皓隆环境科技有限公司</t>
  </si>
  <si>
    <t>山东锋钢机械设备有限公司</t>
  </si>
  <si>
    <t>泰安市崇阳光热科技有限公司</t>
  </si>
  <si>
    <t>山东润和文化教育发展有限公司</t>
  </si>
  <si>
    <t>巨野恒丰果蔬有限公司</t>
  </si>
  <si>
    <t>淄博恒兴物流股份有限公司</t>
  </si>
  <si>
    <t>山东仁和制药有限公司</t>
  </si>
  <si>
    <t>山东龙昌动物保健品有限公司</t>
  </si>
  <si>
    <t>山东龙运物业管理有限公司</t>
  </si>
  <si>
    <t>中食都庆（山东）生物技术有限公司</t>
  </si>
  <si>
    <t>莱芜鑫科汽车零部件有限公司</t>
  </si>
  <si>
    <t>潍柴动力（青州）传控技术有限公司</t>
  </si>
  <si>
    <t>淄博康贝医疗医疗器械有限公司</t>
  </si>
  <si>
    <t>烟台海纳制动技术有限公司</t>
  </si>
  <si>
    <t>东营市昊铭润滑科技有限公司</t>
  </si>
  <si>
    <t>山东凯帝斯工业系统有限公司</t>
  </si>
  <si>
    <t>龙口市恒通汽车租赁有限公司</t>
  </si>
  <si>
    <t>山东恒福绿洲新能源有限公司</t>
  </si>
  <si>
    <t>山东瑞方食品工业有限公司</t>
  </si>
  <si>
    <t>山东天睿玻纤复合材料有限公司</t>
  </si>
  <si>
    <t>山东森荣新材料股份有限公司</t>
  </si>
  <si>
    <t>日照鑫锐安全设备有限公司</t>
  </si>
  <si>
    <t>2018年度山东省瞪羚企业（第二批）公示名单</t>
  </si>
  <si>
    <t>地区</t>
  </si>
  <si>
    <t>山东省瞪羚标杆企业（50家）</t>
  </si>
  <si>
    <t>山东万腾电子科技有限公司</t>
  </si>
  <si>
    <t>济南迈科管道科技股份有限公司</t>
  </si>
  <si>
    <t>济南邦德激光股份有限公司</t>
  </si>
  <si>
    <t>山东高速信联支付有限公司</t>
  </si>
  <si>
    <t>济南和普威视光电技术有限公司</t>
  </si>
  <si>
    <t>山东视观察信息科技股份有限公司</t>
  </si>
  <si>
    <t>济南康和医药科技有限公司</t>
  </si>
  <si>
    <t>山东同科供应链股份有限公司</t>
  </si>
  <si>
    <t>山东永鼎联赢汽车配件有限公司</t>
  </si>
  <si>
    <t>青岛伟东云教育集团有限公司</t>
  </si>
  <si>
    <t>青岛网信信息科技有限公司</t>
  </si>
  <si>
    <t>青岛中加特变频电机有限公司</t>
  </si>
  <si>
    <t>淄博正大聚氨酯有限公司</t>
  </si>
  <si>
    <t>山东博拓塑业股份有限公司</t>
  </si>
  <si>
    <t>淄博德源金属材料有限公司</t>
  </si>
  <si>
    <t>山东泰和水处理科技股份有限公司</t>
  </si>
  <si>
    <t>山东恒瑞磁电科技有限公司</t>
  </si>
  <si>
    <t>枣庄鑫金山智能机械股份有限公司</t>
  </si>
  <si>
    <t>龙口中宇热管理系统科技有限公司</t>
  </si>
  <si>
    <t>烟台柳鑫新材料科技有限公司</t>
  </si>
  <si>
    <t>山东玉马遮阳技术有限公司</t>
  </si>
  <si>
    <t>山东赛马力发电设备有限公司</t>
  </si>
  <si>
    <t>潍坊恩源信息科技有限公司</t>
  </si>
  <si>
    <t>中稀天马新材料科技股份有限公司</t>
  </si>
  <si>
    <t>海斯摩尔生物科技有限公司</t>
  </si>
  <si>
    <t>山东路德新材料股份有限公司</t>
  </si>
  <si>
    <t>山东大庚工程材料科技有限公司</t>
  </si>
  <si>
    <t>泰安市康宇医疗器械有限公司</t>
  </si>
  <si>
    <t>山东海天智能工程有限公司</t>
  </si>
  <si>
    <t>山东威瑞外科医用制品有限公司</t>
  </si>
  <si>
    <t>山东迈尔医疗科技有限公司</t>
  </si>
  <si>
    <t>山东贝宁电子科技开发有限公司</t>
  </si>
  <si>
    <t>山东领信信息科技股份有限公司</t>
  </si>
  <si>
    <t>山东汇锋传动股份有限公司</t>
  </si>
  <si>
    <t>天鼎丰非织造布有限公司</t>
  </si>
  <si>
    <t>山东菲达生态环境科技有限公司</t>
  </si>
  <si>
    <t>山东益丰生化环保股份有限公司</t>
  </si>
  <si>
    <t>山东北方创信防水科技股份有限公司</t>
  </si>
  <si>
    <t>山东万事达建筑钢品股份有限公司</t>
  </si>
  <si>
    <t>山东大展纳米材料有限公司</t>
  </si>
  <si>
    <t>山东省瞪羚企业（50家）</t>
  </si>
  <si>
    <t>山东镭鸣数控激光装备有限公司</t>
  </si>
  <si>
    <t>朗朗教育科技股份有限公司</t>
  </si>
  <si>
    <t>北谷电子有限公司</t>
  </si>
  <si>
    <t>山东新创生物科技有限公司</t>
  </si>
  <si>
    <t>山东爱不释书数字技术有限公司</t>
  </si>
  <si>
    <t>山东华翼微电子技术股份有限公司</t>
  </si>
  <si>
    <t>山东开创集团股份有限公司</t>
  </si>
  <si>
    <t>神州顶联科技有限公司</t>
  </si>
  <si>
    <t>山东莱易信息科技有限公司</t>
  </si>
  <si>
    <t>山东华天电气有限公司</t>
  </si>
  <si>
    <t>济南金威刻科技发展有限公司</t>
  </si>
  <si>
    <t>政和科技股份有限公司</t>
  </si>
  <si>
    <t>山东远联信息科技有限公司</t>
  </si>
  <si>
    <t>山东天茂新材料科技股份有限公司</t>
  </si>
  <si>
    <t>松立控股集团股份有限公司</t>
  </si>
  <si>
    <t>青岛瑞思德生物科技有限公司</t>
  </si>
  <si>
    <t>青岛家哇云网络科技有限公司</t>
  </si>
  <si>
    <t>青岛德系智能装备股份有限公司</t>
  </si>
  <si>
    <t>青岛有屋科技有限公司</t>
  </si>
  <si>
    <t>山东文远环保科技股份有限公司</t>
  </si>
  <si>
    <t>山东益康药业股份有限公司</t>
  </si>
  <si>
    <t>山东辛化硅胶有限公司</t>
  </si>
  <si>
    <t>烟台富美特信息科技股份有限公司</t>
  </si>
  <si>
    <t>烟台云沣生态环境产业发展有限公司</t>
  </si>
  <si>
    <t>山东艾欧特智慧城市有限公司</t>
  </si>
  <si>
    <t>烟台市晟宝丽壁纸有限公司</t>
  </si>
  <si>
    <t>山东新和成药业有限公司</t>
  </si>
  <si>
    <t>山东朝日新能源科技有限公司</t>
  </si>
  <si>
    <t>高密市豪沃机械科技有限公司</t>
  </si>
  <si>
    <t>山东华全动力股份有限公司</t>
  </si>
  <si>
    <t>山东艾孚特科技有限公司</t>
  </si>
  <si>
    <t>山东芯诺电子科技股份有限公司</t>
  </si>
  <si>
    <t>山东金成机械有限公司</t>
  </si>
  <si>
    <t>山东辰龙药业有限公司</t>
  </si>
  <si>
    <t>山东通佳重工有限公司</t>
  </si>
  <si>
    <t>肥城昌盛特种石墨有限公司</t>
  </si>
  <si>
    <t>山东爱客多热能科技有限公司</t>
  </si>
  <si>
    <t>威海齐德新型建材有限公司</t>
  </si>
  <si>
    <t>威海君乐轮胎有限公司</t>
  </si>
  <si>
    <t>宏葵生物（中国）股份有限公司</t>
  </si>
  <si>
    <t>山东省宏福慧科技有限公司</t>
  </si>
  <si>
    <t>山东威普斯橡胶股份有限公司</t>
  </si>
  <si>
    <t>山东儒房融科网络科技股份有限公司</t>
  </si>
  <si>
    <t>山东兆光色谱分离技术有限公司</t>
  </si>
  <si>
    <t>山东滨州三元生物科技有限公司</t>
  </si>
  <si>
    <t>山东汇盟生物科技有限公司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</si>
</sst>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#,##0_);\(#,##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0_ "/>
    <numFmt numFmtId="179" formatCode="#,##0.00_ "/>
    <numFmt numFmtId="180" formatCode="#,##0_ "/>
  </numFmts>
  <fonts count="44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0.5"/>
      <color theme="1"/>
      <name val="宋体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9"/>
      <name val="宋体"/>
      <charset val="134"/>
    </font>
    <font>
      <sz val="11"/>
      <color theme="1"/>
      <name val="宋体"/>
      <charset val="134"/>
    </font>
    <font>
      <b/>
      <u/>
      <sz val="10"/>
      <name val="Times New Roman"/>
      <charset val="134"/>
    </font>
    <font>
      <sz val="10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3" borderId="18" applyNumberFormat="0" applyFon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28" borderId="16" applyNumberFormat="0" applyAlignment="0" applyProtection="0">
      <alignment vertical="center"/>
    </xf>
    <xf numFmtId="0" fontId="36" fillId="28" borderId="14" applyNumberFormat="0" applyAlignment="0" applyProtection="0">
      <alignment vertical="center"/>
    </xf>
    <xf numFmtId="0" fontId="38" fillId="39" borderId="19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3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6" fillId="0" borderId="1" xfId="5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0" fillId="0" borderId="1" xfId="40" applyBorder="1" applyAlignment="1">
      <alignment horizontal="center" vertical="center"/>
    </xf>
    <xf numFmtId="0" fontId="0" fillId="0" borderId="1" xfId="40" applyBorder="1">
      <alignment vertical="center"/>
    </xf>
    <xf numFmtId="0" fontId="8" fillId="0" borderId="1" xfId="40" applyFont="1" applyFill="1" applyBorder="1" applyAlignment="1">
      <alignment horizontal="center" vertical="center"/>
    </xf>
    <xf numFmtId="0" fontId="0" fillId="0" borderId="1" xfId="4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40" applyFont="1" applyFill="1" applyBorder="1">
      <alignment vertical="center"/>
    </xf>
    <xf numFmtId="0" fontId="0" fillId="0" borderId="1" xfId="40" applyFill="1" applyBorder="1">
      <alignment vertical="center"/>
    </xf>
    <xf numFmtId="0" fontId="0" fillId="0" borderId="1" xfId="40" applyFill="1" applyBorder="1" applyAlignment="1">
      <alignment vertical="center" wrapText="1"/>
    </xf>
    <xf numFmtId="0" fontId="0" fillId="0" borderId="1" xfId="40" applyFont="1" applyBorder="1">
      <alignment vertical="center"/>
    </xf>
    <xf numFmtId="0" fontId="9" fillId="0" borderId="1" xfId="40" applyFont="1" applyFill="1" applyBorder="1" applyAlignment="1">
      <alignment horizontal="center" vertical="center"/>
    </xf>
    <xf numFmtId="177" fontId="9" fillId="0" borderId="0" xfId="54" applyNumberFormat="1" applyFont="1" applyFill="1" applyAlignment="1">
      <alignment horizontal="center" vertical="center" wrapText="1"/>
    </xf>
    <xf numFmtId="178" fontId="9" fillId="0" borderId="0" xfId="54" applyNumberFormat="1" applyFont="1" applyFill="1" applyAlignment="1">
      <alignment horizontal="center" vertical="center" wrapText="1"/>
    </xf>
    <xf numFmtId="178" fontId="9" fillId="0" borderId="0" xfId="54" applyNumberFormat="1" applyFont="1" applyFill="1" applyAlignment="1">
      <alignment vertical="center" wrapText="1"/>
    </xf>
    <xf numFmtId="177" fontId="10" fillId="0" borderId="0" xfId="54" applyNumberFormat="1" applyFont="1" applyFill="1" applyAlignment="1">
      <alignment horizontal="center" vertical="center" wrapText="1"/>
    </xf>
    <xf numFmtId="177" fontId="9" fillId="2" borderId="1" xfId="54" applyNumberFormat="1" applyFont="1" applyFill="1" applyBorder="1" applyAlignment="1">
      <alignment horizontal="center" vertical="center" wrapText="1"/>
    </xf>
    <xf numFmtId="178" fontId="9" fillId="2" borderId="1" xfId="54" applyNumberFormat="1" applyFont="1" applyFill="1" applyBorder="1" applyAlignment="1">
      <alignment horizontal="center" vertical="center" wrapText="1"/>
    </xf>
    <xf numFmtId="178" fontId="9" fillId="2" borderId="1" xfId="54" applyNumberFormat="1" applyFont="1" applyFill="1" applyBorder="1" applyAlignment="1">
      <alignment vertical="center" wrapText="1"/>
    </xf>
    <xf numFmtId="178" fontId="11" fillId="2" borderId="1" xfId="54" applyNumberFormat="1" applyFont="1" applyFill="1" applyBorder="1" applyAlignment="1">
      <alignment horizontal="center" vertical="center" wrapText="1"/>
    </xf>
    <xf numFmtId="177" fontId="9" fillId="0" borderId="1" xfId="54" applyNumberFormat="1" applyFont="1" applyFill="1" applyBorder="1" applyAlignment="1">
      <alignment horizontal="center" vertical="center" wrapText="1"/>
    </xf>
    <xf numFmtId="178" fontId="9" fillId="0" borderId="1" xfId="54" applyNumberFormat="1" applyFont="1" applyFill="1" applyBorder="1" applyAlignment="1">
      <alignment horizontal="left" vertical="center" wrapText="1"/>
    </xf>
    <xf numFmtId="178" fontId="9" fillId="0" borderId="1" xfId="54" applyNumberFormat="1" applyFont="1" applyFill="1" applyBorder="1" applyAlignment="1">
      <alignment vertical="center" wrapText="1"/>
    </xf>
    <xf numFmtId="178" fontId="11" fillId="0" borderId="1" xfId="54" applyNumberFormat="1" applyFont="1" applyFill="1" applyBorder="1" applyAlignment="1">
      <alignment horizontal="center" vertical="center" wrapText="1"/>
    </xf>
    <xf numFmtId="177" fontId="11" fillId="0" borderId="1" xfId="54" applyNumberFormat="1" applyFont="1" applyFill="1" applyBorder="1" applyAlignment="1">
      <alignment horizontal="center" vertical="center" wrapText="1"/>
    </xf>
    <xf numFmtId="178" fontId="11" fillId="0" borderId="1" xfId="54" applyNumberFormat="1" applyFont="1" applyFill="1" applyBorder="1" applyAlignment="1">
      <alignment horizontal="left" vertical="center" wrapText="1"/>
    </xf>
    <xf numFmtId="178" fontId="11" fillId="0" borderId="1" xfId="54" applyNumberFormat="1" applyFont="1" applyFill="1" applyBorder="1" applyAlignment="1">
      <alignment horizontal="justify" vertical="center" wrapText="1"/>
    </xf>
    <xf numFmtId="177" fontId="9" fillId="0" borderId="1" xfId="54" applyNumberFormat="1" applyFont="1" applyFill="1" applyBorder="1" applyAlignment="1">
      <alignment vertical="center" wrapText="1"/>
    </xf>
    <xf numFmtId="177" fontId="11" fillId="2" borderId="1" xfId="54" applyNumberFormat="1" applyFont="1" applyFill="1" applyBorder="1" applyAlignment="1">
      <alignment horizontal="center" vertical="center" wrapText="1"/>
    </xf>
    <xf numFmtId="177" fontId="9" fillId="2" borderId="1" xfId="54" applyNumberFormat="1" applyFont="1" applyFill="1" applyBorder="1" applyAlignment="1">
      <alignment vertical="center" wrapText="1"/>
    </xf>
    <xf numFmtId="178" fontId="9" fillId="0" borderId="1" xfId="54" applyNumberFormat="1" applyFont="1" applyFill="1" applyBorder="1" applyAlignment="1">
      <alignment horizontal="center" vertical="center" wrapText="1"/>
    </xf>
    <xf numFmtId="177" fontId="9" fillId="0" borderId="0" xfId="54" applyNumberFormat="1" applyFont="1" applyFill="1" applyAlignment="1">
      <alignment horizontal="justify" vertical="center" wrapText="1"/>
    </xf>
    <xf numFmtId="178" fontId="9" fillId="0" borderId="1" xfId="54" applyNumberFormat="1" applyFont="1" applyFill="1" applyBorder="1" applyAlignment="1">
      <alignment horizontal="justify" vertical="center" wrapText="1"/>
    </xf>
    <xf numFmtId="0" fontId="12" fillId="0" borderId="0" xfId="56" applyFont="1" applyAlignment="1">
      <alignment horizontal="center" vertical="center"/>
    </xf>
    <xf numFmtId="0" fontId="0" fillId="0" borderId="0" xfId="56">
      <alignment vertical="center"/>
    </xf>
    <xf numFmtId="0" fontId="0" fillId="0" borderId="0" xfId="56" applyAlignment="1">
      <alignment horizontal="center" vertical="center"/>
    </xf>
    <xf numFmtId="0" fontId="12" fillId="0" borderId="0" xfId="56" applyFont="1">
      <alignment vertical="center"/>
    </xf>
    <xf numFmtId="0" fontId="12" fillId="0" borderId="1" xfId="56" applyFont="1" applyBorder="1" applyAlignment="1">
      <alignment horizontal="center" vertical="center"/>
    </xf>
    <xf numFmtId="0" fontId="0" fillId="0" borderId="0" xfId="56" applyFont="1" applyAlignment="1">
      <alignment horizontal="center" vertical="center"/>
    </xf>
    <xf numFmtId="0" fontId="0" fillId="0" borderId="0" xfId="56" applyFont="1" applyAlignment="1">
      <alignment horizontal="center" vertical="center" wrapText="1"/>
    </xf>
    <xf numFmtId="0" fontId="13" fillId="0" borderId="4" xfId="56" applyFont="1" applyBorder="1" applyAlignment="1">
      <alignment horizontal="justify" vertical="center" wrapText="1"/>
    </xf>
    <xf numFmtId="0" fontId="13" fillId="0" borderId="4" xfId="56" applyFont="1" applyFill="1" applyBorder="1" applyAlignment="1">
      <alignment horizontal="center" vertical="center" wrapText="1"/>
    </xf>
    <xf numFmtId="0" fontId="13" fillId="0" borderId="1" xfId="56" applyFont="1" applyBorder="1" applyAlignment="1">
      <alignment horizontal="center" vertical="center" wrapText="1"/>
    </xf>
    <xf numFmtId="0" fontId="13" fillId="0" borderId="1" xfId="56" applyFont="1" applyBorder="1" applyAlignment="1">
      <alignment horizontal="justify" vertical="center" wrapText="1"/>
    </xf>
    <xf numFmtId="43" fontId="12" fillId="0" borderId="1" xfId="59" applyFont="1" applyBorder="1">
      <alignment vertical="center"/>
    </xf>
    <xf numFmtId="0" fontId="0" fillId="0" borderId="0" xfId="56" applyFont="1">
      <alignment vertical="center"/>
    </xf>
    <xf numFmtId="0" fontId="8" fillId="0" borderId="0" xfId="51" applyFont="1" applyAlignment="1">
      <alignment horizontal="center" vertical="center"/>
    </xf>
    <xf numFmtId="0" fontId="7" fillId="0" borderId="0" xfId="51" applyFont="1" applyAlignment="1">
      <alignment horizontal="center" vertical="center" wrapText="1"/>
    </xf>
    <xf numFmtId="0" fontId="7" fillId="0" borderId="0" xfId="51" applyFont="1" applyAlignment="1">
      <alignment horizontal="center" vertical="center"/>
    </xf>
    <xf numFmtId="0" fontId="8" fillId="0" borderId="0" xfId="51" applyFont="1" applyAlignment="1"/>
    <xf numFmtId="0" fontId="8" fillId="0" borderId="0" xfId="51" applyFont="1" applyAlignment="1">
      <alignment vertical="center"/>
    </xf>
    <xf numFmtId="0" fontId="14" fillId="0" borderId="0" xfId="51" applyFont="1" applyAlignment="1">
      <alignment vertical="center"/>
    </xf>
    <xf numFmtId="0" fontId="15" fillId="0" borderId="0" xfId="51" applyFont="1" applyFill="1" applyBorder="1" applyAlignment="1">
      <alignment horizontal="center" vertical="center"/>
    </xf>
    <xf numFmtId="0" fontId="8" fillId="3" borderId="0" xfId="51" applyFont="1" applyFill="1"/>
    <xf numFmtId="0" fontId="16" fillId="0" borderId="0" xfId="51" applyFont="1"/>
    <xf numFmtId="0" fontId="8" fillId="0" borderId="0" xfId="51" applyFont="1"/>
    <xf numFmtId="0" fontId="16" fillId="0" borderId="0" xfId="51" applyFont="1" applyAlignment="1">
      <alignment horizontal="center" vertical="center"/>
    </xf>
    <xf numFmtId="0" fontId="15" fillId="0" borderId="5" xfId="51" applyFont="1" applyBorder="1" applyAlignment="1">
      <alignment horizontal="left" vertical="center"/>
    </xf>
    <xf numFmtId="0" fontId="15" fillId="0" borderId="0" xfId="51" applyFont="1" applyBorder="1" applyAlignment="1">
      <alignment horizontal="left" vertical="center"/>
    </xf>
    <xf numFmtId="0" fontId="8" fillId="0" borderId="0" xfId="51" applyFont="1" applyAlignment="1">
      <alignment horizontal="center" vertical="center" wrapText="1"/>
    </xf>
    <xf numFmtId="0" fontId="6" fillId="0" borderId="6" xfId="51" applyFont="1" applyBorder="1" applyAlignment="1">
      <alignment horizontal="center" vertical="center" wrapText="1"/>
    </xf>
    <xf numFmtId="0" fontId="7" fillId="0" borderId="6" xfId="51" applyFont="1" applyBorder="1" applyAlignment="1">
      <alignment horizontal="center" vertical="center" wrapText="1"/>
    </xf>
    <xf numFmtId="0" fontId="6" fillId="0" borderId="7" xfId="51" applyFont="1" applyBorder="1" applyAlignment="1">
      <alignment horizontal="center" vertical="center" wrapText="1"/>
    </xf>
    <xf numFmtId="0" fontId="6" fillId="4" borderId="1" xfId="51" applyFont="1" applyFill="1" applyBorder="1" applyAlignment="1">
      <alignment vertical="center"/>
    </xf>
    <xf numFmtId="0" fontId="15" fillId="0" borderId="1" xfId="51" applyFont="1" applyBorder="1" applyAlignment="1">
      <alignment horizontal="center" vertical="center"/>
    </xf>
    <xf numFmtId="0" fontId="15" fillId="0" borderId="1" xfId="51" applyFont="1" applyBorder="1" applyAlignment="1">
      <alignment horizontal="center" vertical="center" wrapText="1"/>
    </xf>
    <xf numFmtId="43" fontId="15" fillId="0" borderId="1" xfId="8" applyFont="1" applyBorder="1" applyAlignment="1">
      <alignment horizontal="center" vertical="center" wrapText="1"/>
    </xf>
    <xf numFmtId="49" fontId="15" fillId="0" borderId="1" xfId="51" applyNumberFormat="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0" fontId="15" fillId="3" borderId="1" xfId="51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>
      <alignment horizontal="center" vertical="center" wrapText="1"/>
    </xf>
    <xf numFmtId="0" fontId="15" fillId="0" borderId="1" xfId="51" applyFont="1" applyFill="1" applyBorder="1" applyAlignment="1">
      <alignment vertical="center" wrapText="1"/>
    </xf>
    <xf numFmtId="0" fontId="7" fillId="5" borderId="8" xfId="51" applyFont="1" applyFill="1" applyBorder="1" applyAlignment="1">
      <alignment vertical="center"/>
    </xf>
    <xf numFmtId="0" fontId="15" fillId="0" borderId="1" xfId="51" applyFont="1" applyFill="1" applyBorder="1" applyAlignment="1">
      <alignment horizontal="left" vertical="center" wrapText="1"/>
    </xf>
    <xf numFmtId="0" fontId="15" fillId="0" borderId="1" xfId="51" applyFont="1" applyFill="1" applyBorder="1" applyAlignment="1">
      <alignment horizontal="center" vertical="center"/>
    </xf>
    <xf numFmtId="0" fontId="17" fillId="0" borderId="0" xfId="51" applyFont="1" applyFill="1" applyBorder="1" applyAlignment="1">
      <alignment horizontal="center" vertical="center" wrapText="1"/>
    </xf>
    <xf numFmtId="0" fontId="18" fillId="0" borderId="1" xfId="51" applyFont="1" applyFill="1" applyBorder="1" applyAlignment="1">
      <alignment vertical="center" wrapText="1"/>
    </xf>
    <xf numFmtId="0" fontId="7" fillId="0" borderId="2" xfId="51" applyFont="1" applyBorder="1" applyAlignment="1">
      <alignment horizontal="center" vertical="center" wrapText="1"/>
    </xf>
    <xf numFmtId="0" fontId="7" fillId="0" borderId="3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7" fillId="0" borderId="6" xfId="51" applyFont="1" applyBorder="1" applyAlignment="1">
      <alignment horizontal="center" vertical="center"/>
    </xf>
    <xf numFmtId="179" fontId="15" fillId="0" borderId="1" xfId="51" applyNumberFormat="1" applyFont="1" applyFill="1" applyBorder="1" applyAlignment="1">
      <alignment horizontal="right" vertical="center"/>
    </xf>
    <xf numFmtId="180" fontId="15" fillId="0" borderId="1" xfId="51" applyNumberFormat="1" applyFont="1" applyFill="1" applyBorder="1" applyAlignment="1">
      <alignment horizontal="right" vertical="center"/>
    </xf>
    <xf numFmtId="43" fontId="15" fillId="0" borderId="1" xfId="55" applyFont="1" applyFill="1" applyBorder="1" applyAlignment="1">
      <alignment horizontal="center" vertical="center"/>
    </xf>
    <xf numFmtId="180" fontId="15" fillId="0" borderId="1" xfId="51" applyNumberFormat="1" applyFont="1" applyFill="1" applyBorder="1" applyAlignment="1">
      <alignment horizontal="right" vertical="center" wrapText="1"/>
    </xf>
    <xf numFmtId="179" fontId="15" fillId="0" borderId="1" xfId="51" applyNumberFormat="1" applyFont="1" applyFill="1" applyBorder="1" applyAlignment="1" applyProtection="1">
      <alignment horizontal="right" vertical="center"/>
    </xf>
    <xf numFmtId="179" fontId="15" fillId="0" borderId="1" xfId="51" applyNumberFormat="1" applyFont="1" applyFill="1" applyBorder="1" applyAlignment="1" applyProtection="1">
      <alignment horizontal="right" vertical="center" wrapText="1"/>
    </xf>
    <xf numFmtId="43" fontId="15" fillId="0" borderId="1" xfId="55" applyFont="1" applyFill="1" applyBorder="1" applyAlignment="1" applyProtection="1">
      <alignment horizontal="center" vertical="center" wrapText="1"/>
    </xf>
    <xf numFmtId="180" fontId="15" fillId="0" borderId="1" xfId="51" applyNumberFormat="1" applyFont="1" applyFill="1" applyBorder="1" applyAlignment="1" applyProtection="1">
      <alignment horizontal="right" vertical="center" wrapText="1"/>
    </xf>
    <xf numFmtId="43" fontId="15" fillId="0" borderId="1" xfId="55" applyFont="1" applyFill="1" applyBorder="1" applyAlignment="1" applyProtection="1">
      <alignment horizontal="center" vertical="center"/>
    </xf>
    <xf numFmtId="179" fontId="15" fillId="0" borderId="1" xfId="51" applyNumberFormat="1" applyFont="1" applyFill="1" applyBorder="1" applyAlignment="1">
      <alignment horizontal="right" vertical="center" wrapText="1"/>
    </xf>
    <xf numFmtId="43" fontId="15" fillId="0" borderId="1" xfId="55" applyFont="1" applyFill="1" applyBorder="1" applyAlignment="1">
      <alignment horizontal="center" vertical="center" wrapText="1"/>
    </xf>
    <xf numFmtId="179" fontId="15" fillId="0" borderId="1" xfId="51" applyNumberFormat="1" applyFont="1" applyBorder="1" applyAlignment="1">
      <alignment horizontal="right" vertical="center"/>
    </xf>
    <xf numFmtId="180" fontId="15" fillId="0" borderId="1" xfId="51" applyNumberFormat="1" applyFont="1" applyBorder="1" applyAlignment="1">
      <alignment horizontal="right" vertical="center"/>
    </xf>
    <xf numFmtId="43" fontId="15" fillId="0" borderId="1" xfId="55" applyFont="1" applyBorder="1" applyAlignment="1">
      <alignment horizontal="center" vertical="center"/>
    </xf>
    <xf numFmtId="180" fontId="15" fillId="0" borderId="1" xfId="51" applyNumberFormat="1" applyFont="1" applyBorder="1" applyAlignment="1">
      <alignment horizontal="right" vertical="center" wrapText="1"/>
    </xf>
    <xf numFmtId="179" fontId="15" fillId="0" borderId="1" xfId="53" applyNumberFormat="1" applyFont="1" applyBorder="1" applyAlignment="1">
      <alignment horizontal="right" vertical="center"/>
    </xf>
    <xf numFmtId="179" fontId="15" fillId="0" borderId="1" xfId="53" applyNumberFormat="1" applyFont="1" applyBorder="1" applyAlignment="1">
      <alignment horizontal="right" vertical="center" wrapText="1"/>
    </xf>
    <xf numFmtId="43" fontId="15" fillId="0" borderId="1" xfId="55" applyFont="1" applyBorder="1" applyAlignment="1">
      <alignment horizontal="left" vertical="center" wrapText="1"/>
    </xf>
    <xf numFmtId="43" fontId="15" fillId="0" borderId="1" xfId="55" applyFont="1" applyFill="1" applyBorder="1" applyAlignment="1">
      <alignment horizontal="right" vertical="center" wrapText="1"/>
    </xf>
    <xf numFmtId="43" fontId="15" fillId="0" borderId="1" xfId="55" applyFont="1" applyFill="1" applyBorder="1" applyAlignment="1">
      <alignment horizontal="right" vertical="center"/>
    </xf>
    <xf numFmtId="179" fontId="17" fillId="0" borderId="0" xfId="51" applyNumberFormat="1" applyFont="1" applyFill="1" applyBorder="1" applyAlignment="1">
      <alignment horizontal="right" vertical="center" wrapText="1"/>
    </xf>
    <xf numFmtId="179" fontId="18" fillId="0" borderId="1" xfId="51" applyNumberFormat="1" applyFont="1" applyFill="1" applyBorder="1" applyAlignment="1">
      <alignment horizontal="right" vertical="center" wrapText="1"/>
    </xf>
    <xf numFmtId="0" fontId="15" fillId="0" borderId="5" xfId="51" applyFont="1" applyBorder="1" applyAlignment="1">
      <alignment horizontal="center" vertical="center"/>
    </xf>
    <xf numFmtId="0" fontId="7" fillId="0" borderId="7" xfId="51" applyFont="1" applyBorder="1" applyAlignment="1">
      <alignment horizontal="center" vertical="center" wrapText="1"/>
    </xf>
    <xf numFmtId="176" fontId="11" fillId="0" borderId="1" xfId="51" applyNumberFormat="1" applyFont="1" applyFill="1" applyBorder="1" applyAlignment="1">
      <alignment horizontal="right" vertical="center" wrapText="1"/>
    </xf>
    <xf numFmtId="180" fontId="11" fillId="0" borderId="1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horizontal="right" vertical="center" wrapText="1" shrinkToFit="1"/>
    </xf>
    <xf numFmtId="0" fontId="8" fillId="0" borderId="0" xfId="51" applyFont="1" applyBorder="1" applyAlignment="1">
      <alignment vertical="center"/>
    </xf>
    <xf numFmtId="0" fontId="9" fillId="0" borderId="0" xfId="51" applyFont="1" applyAlignment="1">
      <alignment vertical="center"/>
    </xf>
    <xf numFmtId="0" fontId="15" fillId="0" borderId="1" xfId="51" applyFont="1" applyFill="1" applyBorder="1" applyAlignment="1">
      <alignment horizontal="right" vertical="center" wrapText="1" shrinkToFit="1"/>
    </xf>
    <xf numFmtId="0" fontId="15" fillId="0" borderId="1" xfId="51" applyFont="1" applyBorder="1" applyAlignment="1">
      <alignment horizontal="right" vertical="center"/>
    </xf>
    <xf numFmtId="0" fontId="15" fillId="0" borderId="1" xfId="51" applyFont="1" applyFill="1" applyBorder="1" applyAlignment="1">
      <alignment horizontal="right" vertical="center" wrapText="1"/>
    </xf>
    <xf numFmtId="0" fontId="15" fillId="0" borderId="1" xfId="51" applyFont="1" applyBorder="1" applyAlignment="1">
      <alignment horizontal="right" vertical="center" wrapText="1"/>
    </xf>
    <xf numFmtId="0" fontId="15" fillId="0" borderId="1" xfId="51" applyFont="1" applyFill="1" applyBorder="1" applyAlignment="1">
      <alignment horizontal="right" vertical="center"/>
    </xf>
    <xf numFmtId="0" fontId="7" fillId="4" borderId="8" xfId="51" applyFont="1" applyFill="1" applyBorder="1" applyAlignment="1">
      <alignment vertical="center"/>
    </xf>
    <xf numFmtId="0" fontId="15" fillId="0" borderId="2" xfId="5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 wrapText="1"/>
    </xf>
    <xf numFmtId="0" fontId="18" fillId="0" borderId="1" xfId="51" applyFont="1" applyFill="1" applyBorder="1" applyAlignment="1">
      <alignment horizontal="center" vertical="center" wrapText="1"/>
    </xf>
    <xf numFmtId="0" fontId="15" fillId="0" borderId="8" xfId="51" applyFont="1" applyFill="1" applyBorder="1" applyAlignment="1">
      <alignment horizontal="center" vertical="center"/>
    </xf>
    <xf numFmtId="0" fontId="15" fillId="0" borderId="7" xfId="51" applyFont="1" applyFill="1" applyBorder="1" applyAlignment="1">
      <alignment horizontal="center" vertical="center"/>
    </xf>
    <xf numFmtId="0" fontId="7" fillId="5" borderId="8" xfId="51" applyFont="1" applyFill="1" applyBorder="1" applyAlignment="1">
      <alignment vertical="center" wrapText="1"/>
    </xf>
    <xf numFmtId="49" fontId="15" fillId="0" borderId="1" xfId="51" applyNumberFormat="1" applyFont="1" applyFill="1" applyBorder="1" applyAlignment="1">
      <alignment horizontal="left" vertical="center" wrapText="1"/>
    </xf>
    <xf numFmtId="0" fontId="15" fillId="0" borderId="1" xfId="51" applyFont="1" applyFill="1" applyBorder="1" applyAlignment="1">
      <alignment horizontal="left" vertical="center"/>
    </xf>
    <xf numFmtId="0" fontId="15" fillId="0" borderId="1" xfId="45" applyFont="1" applyBorder="1" applyAlignment="1">
      <alignment horizontal="left" vertical="center"/>
    </xf>
    <xf numFmtId="0" fontId="15" fillId="0" borderId="1" xfId="45" applyFont="1" applyBorder="1" applyAlignment="1">
      <alignment horizontal="center" vertical="center" wrapText="1"/>
    </xf>
    <xf numFmtId="0" fontId="7" fillId="4" borderId="6" xfId="51" applyFont="1" applyFill="1" applyBorder="1" applyAlignment="1">
      <alignment vertical="center"/>
    </xf>
    <xf numFmtId="0" fontId="8" fillId="0" borderId="4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left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vertical="center" wrapText="1"/>
    </xf>
    <xf numFmtId="180" fontId="18" fillId="0" borderId="1" xfId="51" applyNumberFormat="1" applyFont="1" applyFill="1" applyBorder="1" applyAlignment="1">
      <alignment horizontal="right" vertical="center" wrapText="1"/>
    </xf>
    <xf numFmtId="43" fontId="18" fillId="0" borderId="1" xfId="55" applyFont="1" applyFill="1" applyBorder="1" applyAlignment="1">
      <alignment horizontal="center" vertical="center" wrapText="1"/>
    </xf>
    <xf numFmtId="179" fontId="18" fillId="0" borderId="1" xfId="51" applyNumberFormat="1" applyFont="1" applyFill="1" applyBorder="1" applyAlignment="1">
      <alignment horizontal="right" vertical="center"/>
    </xf>
    <xf numFmtId="179" fontId="15" fillId="0" borderId="1" xfId="45" applyNumberFormat="1" applyFont="1" applyBorder="1" applyAlignment="1">
      <alignment horizontal="right" vertical="center"/>
    </xf>
    <xf numFmtId="180" fontId="15" fillId="0" borderId="1" xfId="45" applyNumberFormat="1" applyFont="1" applyBorder="1" applyAlignment="1">
      <alignment horizontal="right" vertical="center"/>
    </xf>
    <xf numFmtId="180" fontId="15" fillId="0" borderId="1" xfId="45" applyNumberFormat="1" applyFont="1" applyBorder="1" applyAlignment="1">
      <alignment horizontal="right" vertical="center" wrapText="1"/>
    </xf>
    <xf numFmtId="179" fontId="8" fillId="0" borderId="1" xfId="51" applyNumberFormat="1" applyFont="1" applyFill="1" applyBorder="1" applyAlignment="1">
      <alignment horizontal="right" vertical="center" wrapText="1"/>
    </xf>
    <xf numFmtId="180" fontId="8" fillId="0" borderId="1" xfId="51" applyNumberFormat="1" applyFont="1" applyFill="1" applyBorder="1" applyAlignment="1">
      <alignment horizontal="right" vertical="center" wrapText="1"/>
    </xf>
    <xf numFmtId="43" fontId="8" fillId="0" borderId="1" xfId="55" applyFont="1" applyFill="1" applyBorder="1" applyAlignment="1">
      <alignment horizontal="center" vertical="center" wrapText="1"/>
    </xf>
    <xf numFmtId="179" fontId="8" fillId="0" borderId="1" xfId="51" applyNumberFormat="1" applyFont="1" applyFill="1" applyBorder="1" applyAlignment="1" applyProtection="1">
      <alignment horizontal="right" vertical="center" wrapText="1"/>
    </xf>
    <xf numFmtId="43" fontId="8" fillId="0" borderId="1" xfId="55" applyFont="1" applyFill="1" applyBorder="1" applyAlignment="1" applyProtection="1">
      <alignment horizontal="center" vertical="center" wrapText="1"/>
    </xf>
    <xf numFmtId="179" fontId="8" fillId="6" borderId="1" xfId="51" applyNumberFormat="1" applyFont="1" applyFill="1" applyBorder="1" applyAlignment="1">
      <alignment horizontal="right" vertical="center" wrapText="1"/>
    </xf>
    <xf numFmtId="180" fontId="8" fillId="6" borderId="1" xfId="51" applyNumberFormat="1" applyFont="1" applyFill="1" applyBorder="1" applyAlignment="1">
      <alignment horizontal="right" vertical="center" wrapText="1"/>
    </xf>
    <xf numFmtId="43" fontId="8" fillId="6" borderId="1" xfId="55" applyFont="1" applyFill="1" applyBorder="1" applyAlignment="1">
      <alignment horizontal="center" vertical="center" wrapText="1"/>
    </xf>
    <xf numFmtId="180" fontId="16" fillId="0" borderId="1" xfId="51" applyNumberFormat="1" applyFont="1" applyFill="1" applyBorder="1" applyAlignment="1">
      <alignment horizontal="right" vertical="center" wrapText="1"/>
    </xf>
    <xf numFmtId="0" fontId="16" fillId="0" borderId="0" xfId="51" applyFont="1" applyBorder="1"/>
    <xf numFmtId="0" fontId="8" fillId="0" borderId="0" xfId="51" applyFont="1" applyBorder="1"/>
    <xf numFmtId="0" fontId="15" fillId="0" borderId="1" xfId="45" applyFont="1" applyBorder="1" applyAlignment="1">
      <alignment horizontal="right" vertical="center"/>
    </xf>
    <xf numFmtId="0" fontId="8" fillId="0" borderId="1" xfId="5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horizontal="left" vertical="center" wrapText="1"/>
    </xf>
    <xf numFmtId="0" fontId="15" fillId="0" borderId="1" xfId="45" applyFont="1" applyBorder="1" applyAlignment="1">
      <alignment vertical="center" wrapText="1"/>
    </xf>
    <xf numFmtId="0" fontId="17" fillId="0" borderId="1" xfId="45" applyFont="1" applyBorder="1" applyAlignment="1">
      <alignment horizontal="center" vertical="center" wrapText="1"/>
    </xf>
    <xf numFmtId="49" fontId="15" fillId="0" borderId="1" xfId="45" applyNumberFormat="1" applyFont="1" applyBorder="1" applyAlignment="1">
      <alignment horizontal="center" vertical="center" wrapText="1"/>
    </xf>
    <xf numFmtId="179" fontId="8" fillId="0" borderId="1" xfId="51" applyNumberFormat="1" applyFont="1" applyFill="1" applyBorder="1" applyAlignment="1">
      <alignment vertical="center" wrapText="1"/>
    </xf>
    <xf numFmtId="179" fontId="8" fillId="0" borderId="1" xfId="51" applyNumberFormat="1" applyFont="1" applyFill="1" applyBorder="1" applyAlignment="1" applyProtection="1">
      <alignment vertical="center" wrapText="1"/>
    </xf>
    <xf numFmtId="180" fontId="8" fillId="0" borderId="1" xfId="51" applyNumberFormat="1" applyFont="1" applyFill="1" applyBorder="1" applyAlignment="1">
      <alignment vertical="center" wrapText="1"/>
    </xf>
    <xf numFmtId="43" fontId="8" fillId="0" borderId="1" xfId="55" applyFont="1" applyFill="1" applyBorder="1" applyAlignment="1">
      <alignment vertical="center" wrapText="1"/>
    </xf>
    <xf numFmtId="43" fontId="8" fillId="0" borderId="1" xfId="55" applyFont="1" applyFill="1" applyBorder="1" applyAlignment="1" applyProtection="1">
      <alignment vertical="center" wrapText="1"/>
    </xf>
    <xf numFmtId="179" fontId="15" fillId="0" borderId="1" xfId="45" applyNumberFormat="1" applyFont="1" applyBorder="1" applyAlignment="1">
      <alignment vertical="center" wrapText="1"/>
    </xf>
    <xf numFmtId="180" fontId="15" fillId="0" borderId="1" xfId="45" applyNumberFormat="1" applyFont="1" applyBorder="1" applyAlignment="1">
      <alignment vertical="center" wrapText="1"/>
    </xf>
    <xf numFmtId="43" fontId="15" fillId="0" borderId="1" xfId="55" applyFont="1" applyBorder="1" applyAlignment="1">
      <alignment vertical="center" wrapText="1"/>
    </xf>
    <xf numFmtId="179" fontId="15" fillId="0" borderId="1" xfId="45" applyNumberFormat="1" applyFont="1" applyBorder="1" applyAlignment="1">
      <alignment vertical="center"/>
    </xf>
    <xf numFmtId="180" fontId="15" fillId="0" borderId="1" xfId="45" applyNumberFormat="1" applyFont="1" applyBorder="1" applyAlignment="1">
      <alignment vertical="center"/>
    </xf>
    <xf numFmtId="43" fontId="15" fillId="0" borderId="1" xfId="55" applyFont="1" applyBorder="1" applyAlignment="1">
      <alignment vertical="center"/>
    </xf>
    <xf numFmtId="179" fontId="15" fillId="7" borderId="1" xfId="45" applyNumberFormat="1" applyFont="1" applyFill="1" applyBorder="1" applyAlignment="1">
      <alignment vertical="center" wrapText="1"/>
    </xf>
    <xf numFmtId="179" fontId="17" fillId="0" borderId="1" xfId="45" applyNumberFormat="1" applyFont="1" applyBorder="1" applyAlignment="1">
      <alignment vertical="center"/>
    </xf>
    <xf numFmtId="180" fontId="17" fillId="0" borderId="1" xfId="45" applyNumberFormat="1" applyFont="1" applyBorder="1" applyAlignment="1">
      <alignment vertical="center"/>
    </xf>
    <xf numFmtId="43" fontId="17" fillId="0" borderId="1" xfId="55" applyFont="1" applyBorder="1" applyAlignment="1">
      <alignment vertical="center"/>
    </xf>
    <xf numFmtId="180" fontId="17" fillId="0" borderId="1" xfId="45" applyNumberFormat="1" applyFont="1" applyBorder="1" applyAlignment="1">
      <alignment horizontal="right" vertical="center"/>
    </xf>
    <xf numFmtId="179" fontId="15" fillId="0" borderId="1" xfId="45" applyNumberFormat="1" applyFont="1" applyFill="1" applyBorder="1" applyAlignment="1">
      <alignment vertical="center"/>
    </xf>
    <xf numFmtId="179" fontId="17" fillId="0" borderId="1" xfId="45" applyNumberFormat="1" applyFont="1" applyBorder="1" applyAlignment="1">
      <alignment vertical="center" wrapText="1"/>
    </xf>
    <xf numFmtId="0" fontId="15" fillId="0" borderId="1" xfId="45" applyNumberFormat="1" applyFont="1" applyBorder="1" applyAlignment="1">
      <alignment vertical="center" wrapText="1"/>
    </xf>
    <xf numFmtId="0" fontId="15" fillId="0" borderId="1" xfId="45" applyNumberFormat="1" applyFont="1" applyBorder="1" applyAlignment="1">
      <alignment horizontal="right" vertical="center" wrapText="1"/>
    </xf>
    <xf numFmtId="43" fontId="15" fillId="0" borderId="1" xfId="55" applyFont="1" applyBorder="1" applyAlignment="1">
      <alignment horizontal="right" vertical="center" wrapText="1"/>
    </xf>
    <xf numFmtId="43" fontId="15" fillId="0" borderId="1" xfId="55" applyFont="1" applyBorder="1" applyAlignment="1">
      <alignment horizontal="right" vertical="center"/>
    </xf>
    <xf numFmtId="43" fontId="17" fillId="0" borderId="1" xfId="55" applyFont="1" applyBorder="1" applyAlignment="1">
      <alignment horizontal="right" vertical="center"/>
    </xf>
    <xf numFmtId="180" fontId="17" fillId="0" borderId="1" xfId="45" applyNumberFormat="1" applyFont="1" applyBorder="1" applyAlignment="1">
      <alignment horizontal="right" vertical="center" wrapText="1"/>
    </xf>
    <xf numFmtId="179" fontId="16" fillId="0" borderId="0" xfId="51" applyNumberFormat="1" applyFont="1" applyAlignment="1"/>
    <xf numFmtId="179" fontId="15" fillId="0" borderId="1" xfId="45" applyNumberFormat="1" applyFont="1" applyBorder="1" applyAlignment="1">
      <alignment horizontal="right" vertical="center" wrapText="1"/>
    </xf>
    <xf numFmtId="179" fontId="15" fillId="0" borderId="1" xfId="51" applyNumberFormat="1" applyFont="1" applyFill="1" applyBorder="1" applyAlignment="1">
      <alignment vertical="center"/>
    </xf>
    <xf numFmtId="179" fontId="15" fillId="0" borderId="1" xfId="51" applyNumberFormat="1" applyFont="1" applyFill="1" applyBorder="1" applyAlignment="1">
      <alignment vertical="center" wrapText="1"/>
    </xf>
    <xf numFmtId="179" fontId="17" fillId="0" borderId="1" xfId="51" applyNumberFormat="1" applyFont="1" applyFill="1" applyBorder="1" applyAlignment="1">
      <alignment vertical="center"/>
    </xf>
    <xf numFmtId="179" fontId="17" fillId="0" borderId="1" xfId="45" applyNumberFormat="1" applyFont="1" applyBorder="1" applyAlignment="1">
      <alignment horizontal="right" vertical="center" wrapText="1"/>
    </xf>
    <xf numFmtId="179" fontId="11" fillId="0" borderId="1" xfId="45" applyNumberFormat="1" applyFont="1" applyBorder="1" applyAlignment="1">
      <alignment horizontal="right" vertical="center" wrapText="1"/>
    </xf>
    <xf numFmtId="0" fontId="15" fillId="0" borderId="1" xfId="45" applyFont="1" applyFill="1" applyBorder="1" applyAlignment="1">
      <alignment horizontal="center" vertical="center" wrapText="1"/>
    </xf>
    <xf numFmtId="0" fontId="15" fillId="0" borderId="4" xfId="51" applyFont="1" applyFill="1" applyBorder="1" applyAlignment="1">
      <alignment horizontal="center" vertical="center"/>
    </xf>
    <xf numFmtId="0" fontId="15" fillId="0" borderId="1" xfId="45" applyNumberFormat="1" applyFont="1" applyBorder="1" applyAlignment="1">
      <alignment horizontal="center" vertical="center" wrapText="1"/>
    </xf>
    <xf numFmtId="0" fontId="7" fillId="3" borderId="6" xfId="51" applyFont="1" applyFill="1" applyBorder="1" applyAlignment="1">
      <alignment vertical="center"/>
    </xf>
    <xf numFmtId="0" fontId="18" fillId="0" borderId="1" xfId="51" applyFont="1" applyFill="1" applyBorder="1" applyAlignment="1">
      <alignment horizontal="justify" vertical="center" wrapText="1"/>
    </xf>
    <xf numFmtId="49" fontId="15" fillId="0" borderId="1" xfId="51" applyNumberFormat="1" applyFont="1" applyFill="1" applyBorder="1" applyAlignment="1">
      <alignment horizontal="center" vertical="center" wrapText="1"/>
    </xf>
    <xf numFmtId="0" fontId="18" fillId="0" borderId="9" xfId="51" applyFont="1" applyFill="1" applyBorder="1" applyAlignment="1">
      <alignment horizontal="justify" vertical="center" wrapText="1"/>
    </xf>
    <xf numFmtId="0" fontId="7" fillId="3" borderId="8" xfId="51" applyFont="1" applyFill="1" applyBorder="1" applyAlignment="1">
      <alignment vertical="center"/>
    </xf>
    <xf numFmtId="179" fontId="15" fillId="0" borderId="1" xfId="45" applyNumberFormat="1" applyFont="1" applyFill="1" applyBorder="1" applyAlignment="1" applyProtection="1">
      <alignment vertical="center"/>
    </xf>
    <xf numFmtId="180" fontId="15" fillId="0" borderId="1" xfId="45" applyNumberFormat="1" applyFont="1" applyFill="1" applyBorder="1" applyAlignment="1">
      <alignment vertical="center"/>
    </xf>
    <xf numFmtId="43" fontId="15" fillId="0" borderId="1" xfId="55" applyFont="1" applyFill="1" applyBorder="1" applyAlignment="1">
      <alignment vertical="center"/>
    </xf>
    <xf numFmtId="180" fontId="15" fillId="0" borderId="1" xfId="45" applyNumberFormat="1" applyFont="1" applyFill="1" applyBorder="1" applyAlignment="1">
      <alignment horizontal="right" vertical="center" wrapText="1"/>
    </xf>
    <xf numFmtId="180" fontId="15" fillId="0" borderId="1" xfId="51" applyNumberFormat="1" applyFont="1" applyFill="1" applyBorder="1" applyAlignment="1">
      <alignment vertical="center"/>
    </xf>
    <xf numFmtId="180" fontId="15" fillId="0" borderId="1" xfId="51" applyNumberFormat="1" applyFont="1" applyFill="1" applyBorder="1" applyAlignment="1">
      <alignment vertical="center" wrapText="1"/>
    </xf>
    <xf numFmtId="43" fontId="15" fillId="0" borderId="1" xfId="55" applyFont="1" applyFill="1" applyBorder="1" applyAlignment="1">
      <alignment vertical="center" wrapText="1"/>
    </xf>
    <xf numFmtId="179" fontId="15" fillId="0" borderId="1" xfId="51" applyNumberFormat="1" applyFont="1" applyFill="1" applyBorder="1" applyAlignment="1" applyProtection="1">
      <alignment vertical="center" wrapText="1"/>
    </xf>
    <xf numFmtId="43" fontId="15" fillId="0" borderId="1" xfId="55" applyFont="1" applyFill="1" applyBorder="1" applyAlignment="1" applyProtection="1">
      <alignment vertical="center" wrapText="1"/>
    </xf>
    <xf numFmtId="179" fontId="15" fillId="3" borderId="1" xfId="51" applyNumberFormat="1" applyFont="1" applyFill="1" applyBorder="1" applyAlignment="1">
      <alignment vertical="center" wrapText="1"/>
    </xf>
    <xf numFmtId="180" fontId="15" fillId="3" borderId="1" xfId="51" applyNumberFormat="1" applyFont="1" applyFill="1" applyBorder="1" applyAlignment="1">
      <alignment vertical="center" wrapText="1"/>
    </xf>
    <xf numFmtId="43" fontId="15" fillId="3" borderId="1" xfId="55" applyFont="1" applyFill="1" applyBorder="1" applyAlignment="1">
      <alignment vertical="center" wrapText="1"/>
    </xf>
    <xf numFmtId="180" fontId="15" fillId="3" borderId="1" xfId="51" applyNumberFormat="1" applyFont="1" applyFill="1" applyBorder="1" applyAlignment="1">
      <alignment horizontal="right" vertical="center" wrapText="1"/>
    </xf>
    <xf numFmtId="180" fontId="15" fillId="0" borderId="1" xfId="45" applyNumberFormat="1" applyFont="1" applyFill="1" applyBorder="1" applyAlignment="1">
      <alignment horizontal="right" vertical="center"/>
    </xf>
    <xf numFmtId="179" fontId="15" fillId="0" borderId="1" xfId="45" applyNumberFormat="1" applyFont="1" applyFill="1" applyBorder="1" applyAlignment="1">
      <alignment horizontal="right" vertical="center"/>
    </xf>
    <xf numFmtId="179" fontId="16" fillId="0" borderId="0" xfId="51" applyNumberFormat="1" applyFont="1" applyBorder="1" applyAlignment="1"/>
    <xf numFmtId="179" fontId="11" fillId="0" borderId="1" xfId="51" applyNumberFormat="1" applyFont="1" applyFill="1" applyBorder="1" applyAlignment="1">
      <alignment horizontal="right" vertical="center" wrapText="1"/>
    </xf>
    <xf numFmtId="179" fontId="15" fillId="3" borderId="1" xfId="51" applyNumberFormat="1" applyFont="1" applyFill="1" applyBorder="1" applyAlignment="1">
      <alignment horizontal="right" vertical="center" wrapText="1"/>
    </xf>
    <xf numFmtId="179" fontId="16" fillId="3" borderId="0" xfId="51" applyNumberFormat="1" applyFont="1" applyFill="1" applyAlignment="1"/>
    <xf numFmtId="179" fontId="16" fillId="0" borderId="0" xfId="51" applyNumberFormat="1" applyFont="1" applyFill="1" applyBorder="1" applyAlignment="1">
      <alignment vertical="center"/>
    </xf>
    <xf numFmtId="179" fontId="11" fillId="3" borderId="1" xfId="51" applyNumberFormat="1" applyFont="1" applyFill="1" applyBorder="1" applyAlignment="1">
      <alignment horizontal="right" vertical="center" wrapText="1"/>
    </xf>
    <xf numFmtId="0" fontId="15" fillId="0" borderId="1" xfId="51" applyFont="1" applyFill="1" applyBorder="1" applyAlignment="1">
      <alignment horizontal="justify" vertical="center" wrapText="1"/>
    </xf>
    <xf numFmtId="0" fontId="18" fillId="0" borderId="10" xfId="5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  <xf numFmtId="0" fontId="17" fillId="0" borderId="1" xfId="51" applyFont="1" applyFill="1" applyBorder="1" applyAlignment="1">
      <alignment horizontal="left" vertical="center" wrapText="1"/>
    </xf>
    <xf numFmtId="0" fontId="17" fillId="0" borderId="1" xfId="5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vertical="center" wrapText="1"/>
    </xf>
    <xf numFmtId="0" fontId="17" fillId="0" borderId="1" xfId="57" applyFont="1" applyBorder="1" applyAlignment="1">
      <alignment horizontal="left" vertical="center" wrapText="1"/>
    </xf>
    <xf numFmtId="0" fontId="17" fillId="0" borderId="1" xfId="57" applyFont="1" applyBorder="1" applyAlignment="1">
      <alignment horizontal="center" vertical="center" wrapText="1"/>
    </xf>
    <xf numFmtId="0" fontId="15" fillId="0" borderId="1" xfId="58" applyFont="1" applyBorder="1" applyAlignment="1">
      <alignment horizontal="left" vertical="center" wrapText="1"/>
    </xf>
    <xf numFmtId="0" fontId="15" fillId="0" borderId="1" xfId="58" applyFont="1" applyBorder="1" applyAlignment="1">
      <alignment horizontal="center" vertical="center" wrapText="1"/>
    </xf>
    <xf numFmtId="0" fontId="17" fillId="0" borderId="1" xfId="57" applyFont="1" applyFill="1" applyBorder="1" applyAlignment="1">
      <alignment horizontal="left" vertical="center" wrapText="1"/>
    </xf>
    <xf numFmtId="0" fontId="17" fillId="0" borderId="1" xfId="57" applyFont="1" applyFill="1" applyBorder="1" applyAlignment="1">
      <alignment horizontal="center" vertical="center" wrapText="1"/>
    </xf>
    <xf numFmtId="49" fontId="11" fillId="0" borderId="1" xfId="51" applyNumberFormat="1" applyFont="1" applyBorder="1" applyAlignment="1">
      <alignment horizontal="center" vertical="center" wrapText="1"/>
    </xf>
    <xf numFmtId="0" fontId="7" fillId="4" borderId="8" xfId="51" applyFont="1" applyFill="1" applyBorder="1" applyAlignment="1">
      <alignment vertical="center" wrapText="1"/>
    </xf>
    <xf numFmtId="0" fontId="18" fillId="0" borderId="9" xfId="51" applyFont="1" applyFill="1" applyBorder="1" applyAlignment="1">
      <alignment horizontal="justify" vertical="center"/>
    </xf>
    <xf numFmtId="0" fontId="18" fillId="0" borderId="1" xfId="51" applyFont="1" applyFill="1" applyBorder="1" applyAlignment="1">
      <alignment horizontal="justify" vertical="center"/>
    </xf>
    <xf numFmtId="0" fontId="15" fillId="0" borderId="7" xfId="51" applyFont="1" applyFill="1" applyBorder="1" applyAlignment="1">
      <alignment horizontal="center" vertical="center" wrapText="1"/>
    </xf>
    <xf numFmtId="0" fontId="18" fillId="0" borderId="0" xfId="51" applyFont="1" applyFill="1" applyBorder="1" applyAlignment="1">
      <alignment horizontal="justify" vertical="center"/>
    </xf>
    <xf numFmtId="179" fontId="15" fillId="0" borderId="0" xfId="51" applyNumberFormat="1" applyFont="1" applyFill="1" applyBorder="1" applyAlignment="1">
      <alignment vertical="center" wrapText="1"/>
    </xf>
    <xf numFmtId="179" fontId="17" fillId="0" borderId="1" xfId="51" applyNumberFormat="1" applyFont="1" applyFill="1" applyBorder="1" applyAlignment="1">
      <alignment vertical="center" wrapText="1"/>
    </xf>
    <xf numFmtId="180" fontId="17" fillId="0" borderId="1" xfId="51" applyNumberFormat="1" applyFont="1" applyFill="1" applyBorder="1" applyAlignment="1">
      <alignment vertical="center" wrapText="1"/>
    </xf>
    <xf numFmtId="43" fontId="17" fillId="0" borderId="1" xfId="55" applyFont="1" applyFill="1" applyBorder="1" applyAlignment="1">
      <alignment vertical="center" wrapText="1"/>
    </xf>
    <xf numFmtId="180" fontId="17" fillId="0" borderId="1" xfId="51" applyNumberFormat="1" applyFont="1" applyFill="1" applyBorder="1" applyAlignment="1">
      <alignment horizontal="right" vertical="center" wrapText="1"/>
    </xf>
    <xf numFmtId="179" fontId="17" fillId="0" borderId="1" xfId="57" applyNumberFormat="1" applyFont="1" applyBorder="1" applyAlignment="1">
      <alignment vertical="center" wrapText="1"/>
    </xf>
    <xf numFmtId="180" fontId="17" fillId="0" borderId="1" xfId="57" applyNumberFormat="1" applyFont="1" applyBorder="1" applyAlignment="1">
      <alignment vertical="center" wrapText="1"/>
    </xf>
    <xf numFmtId="43" fontId="17" fillId="0" borderId="1" xfId="55" applyFont="1" applyBorder="1" applyAlignment="1">
      <alignment vertical="center" wrapText="1"/>
    </xf>
    <xf numFmtId="180" fontId="17" fillId="0" borderId="1" xfId="57" applyNumberFormat="1" applyFont="1" applyBorder="1" applyAlignment="1">
      <alignment horizontal="right" vertical="center" wrapText="1"/>
    </xf>
    <xf numFmtId="179" fontId="17" fillId="7" borderId="1" xfId="51" applyNumberFormat="1" applyFont="1" applyFill="1" applyBorder="1" applyAlignment="1">
      <alignment vertical="center" wrapText="1"/>
    </xf>
    <xf numFmtId="179" fontId="15" fillId="0" borderId="1" xfId="58" applyNumberFormat="1" applyFont="1" applyBorder="1" applyAlignment="1">
      <alignment vertical="center" wrapText="1"/>
    </xf>
    <xf numFmtId="180" fontId="15" fillId="0" borderId="1" xfId="58" applyNumberFormat="1" applyFont="1" applyBorder="1" applyAlignment="1">
      <alignment vertical="center" wrapText="1"/>
    </xf>
    <xf numFmtId="180" fontId="15" fillId="0" borderId="1" xfId="58" applyNumberFormat="1" applyFont="1" applyBorder="1" applyAlignment="1">
      <alignment horizontal="right" vertical="center" wrapText="1"/>
    </xf>
    <xf numFmtId="179" fontId="17" fillId="0" borderId="1" xfId="57" applyNumberFormat="1" applyFont="1" applyFill="1" applyBorder="1" applyAlignment="1">
      <alignment vertical="center" wrapText="1"/>
    </xf>
    <xf numFmtId="180" fontId="17" fillId="0" borderId="1" xfId="57" applyNumberFormat="1" applyFont="1" applyFill="1" applyBorder="1" applyAlignment="1">
      <alignment vertical="center" wrapText="1"/>
    </xf>
    <xf numFmtId="180" fontId="17" fillId="0" borderId="1" xfId="57" applyNumberFormat="1" applyFont="1" applyFill="1" applyBorder="1" applyAlignment="1">
      <alignment horizontal="right" vertical="center" wrapText="1"/>
    </xf>
    <xf numFmtId="179" fontId="15" fillId="0" borderId="1" xfId="51" applyNumberFormat="1" applyFont="1" applyFill="1" applyBorder="1" applyAlignment="1" applyProtection="1">
      <alignment vertical="center"/>
    </xf>
    <xf numFmtId="179" fontId="15" fillId="0" borderId="7" xfId="51" applyNumberFormat="1" applyFont="1" applyFill="1" applyBorder="1" applyAlignment="1">
      <alignment vertical="center"/>
    </xf>
    <xf numFmtId="180" fontId="15" fillId="0" borderId="7" xfId="51" applyNumberFormat="1" applyFont="1" applyFill="1" applyBorder="1" applyAlignment="1">
      <alignment vertical="center"/>
    </xf>
    <xf numFmtId="43" fontId="15" fillId="0" borderId="7" xfId="55" applyFont="1" applyFill="1" applyBorder="1" applyAlignment="1">
      <alignment vertical="center"/>
    </xf>
    <xf numFmtId="180" fontId="15" fillId="0" borderId="7" xfId="51" applyNumberFormat="1" applyFont="1" applyFill="1" applyBorder="1" applyAlignment="1">
      <alignment horizontal="right" vertical="center" wrapText="1"/>
    </xf>
    <xf numFmtId="180" fontId="15" fillId="0" borderId="7" xfId="51" applyNumberFormat="1" applyFont="1" applyFill="1" applyBorder="1" applyAlignment="1">
      <alignment horizontal="right" vertical="center"/>
    </xf>
    <xf numFmtId="179" fontId="16" fillId="3" borderId="0" xfId="51" applyNumberFormat="1" applyFont="1" applyFill="1" applyBorder="1" applyAlignment="1"/>
    <xf numFmtId="179" fontId="8" fillId="0" borderId="0" xfId="51" applyNumberFormat="1" applyFont="1" applyAlignment="1"/>
    <xf numFmtId="179" fontId="8" fillId="0" borderId="0" xfId="51" applyNumberFormat="1" applyFont="1" applyBorder="1" applyAlignment="1"/>
    <xf numFmtId="179" fontId="17" fillId="0" borderId="1" xfId="51" applyNumberFormat="1" applyFont="1" applyFill="1" applyBorder="1" applyAlignment="1">
      <alignment horizontal="right" vertical="center" wrapText="1"/>
    </xf>
    <xf numFmtId="179" fontId="19" fillId="0" borderId="1" xfId="57" applyNumberFormat="1" applyFont="1" applyBorder="1" applyAlignment="1">
      <alignment horizontal="right" vertical="center" wrapText="1"/>
    </xf>
    <xf numFmtId="179" fontId="15" fillId="0" borderId="1" xfId="58" applyNumberFormat="1" applyFont="1" applyBorder="1" applyAlignment="1">
      <alignment horizontal="right" vertical="center" wrapText="1"/>
    </xf>
    <xf numFmtId="179" fontId="17" fillId="0" borderId="1" xfId="57" applyNumberFormat="1" applyFont="1" applyFill="1" applyBorder="1" applyAlignment="1">
      <alignment horizontal="right" vertical="center" wrapText="1"/>
    </xf>
    <xf numFmtId="179" fontId="19" fillId="0" borderId="1" xfId="51" applyNumberFormat="1" applyFont="1" applyFill="1" applyBorder="1" applyAlignment="1">
      <alignment horizontal="right" vertical="center" wrapText="1"/>
    </xf>
    <xf numFmtId="179" fontId="15" fillId="0" borderId="7" xfId="51" applyNumberFormat="1" applyFont="1" applyFill="1" applyBorder="1" applyAlignment="1">
      <alignment horizontal="right" vertical="center"/>
    </xf>
    <xf numFmtId="0" fontId="7" fillId="8" borderId="8" xfId="51" applyFont="1" applyFill="1" applyBorder="1" applyAlignment="1">
      <alignment vertical="center"/>
    </xf>
    <xf numFmtId="0" fontId="7" fillId="9" borderId="8" xfId="51" applyFont="1" applyFill="1" applyBorder="1" applyAlignment="1">
      <alignment vertical="center"/>
    </xf>
    <xf numFmtId="0" fontId="7" fillId="8" borderId="0" xfId="51" applyFont="1" applyFill="1" applyBorder="1" applyAlignment="1">
      <alignment vertical="center"/>
    </xf>
    <xf numFmtId="0" fontId="15" fillId="0" borderId="0" xfId="51" applyFont="1" applyFill="1" applyBorder="1" applyAlignment="1">
      <alignment horizontal="center" vertical="center" wrapText="1"/>
    </xf>
    <xf numFmtId="43" fontId="15" fillId="0" borderId="0" xfId="8" applyFont="1" applyBorder="1" applyAlignment="1">
      <alignment horizontal="center" vertical="center" wrapText="1"/>
    </xf>
    <xf numFmtId="0" fontId="7" fillId="5" borderId="0" xfId="51" applyFont="1" applyFill="1" applyBorder="1" applyAlignment="1">
      <alignment vertical="center"/>
    </xf>
    <xf numFmtId="43" fontId="8" fillId="0" borderId="0" xfId="51" applyNumberFormat="1" applyFont="1"/>
    <xf numFmtId="49" fontId="8" fillId="0" borderId="0" xfId="51" applyNumberFormat="1" applyFont="1" applyAlignment="1">
      <alignment horizontal="center"/>
    </xf>
    <xf numFmtId="49" fontId="8" fillId="0" borderId="0" xfId="51" applyNumberFormat="1" applyFont="1"/>
    <xf numFmtId="179" fontId="15" fillId="9" borderId="1" xfId="51" applyNumberFormat="1" applyFont="1" applyFill="1" applyBorder="1" applyAlignment="1">
      <alignment vertical="center"/>
    </xf>
    <xf numFmtId="179" fontId="15" fillId="0" borderId="0" xfId="51" applyNumberFormat="1" applyFont="1" applyFill="1" applyBorder="1" applyAlignment="1">
      <alignment vertical="center"/>
    </xf>
    <xf numFmtId="180" fontId="15" fillId="0" borderId="0" xfId="51" applyNumberFormat="1" applyFont="1" applyFill="1" applyBorder="1" applyAlignment="1">
      <alignment vertical="center"/>
    </xf>
    <xf numFmtId="43" fontId="15" fillId="0" borderId="0" xfId="55" applyFont="1" applyFill="1" applyBorder="1" applyAlignment="1">
      <alignment vertical="center"/>
    </xf>
    <xf numFmtId="180" fontId="15" fillId="0" borderId="0" xfId="51" applyNumberFormat="1" applyFont="1" applyFill="1" applyBorder="1" applyAlignment="1">
      <alignment horizontal="right" vertical="center" wrapText="1"/>
    </xf>
    <xf numFmtId="0" fontId="7" fillId="0" borderId="1" xfId="51" applyFont="1" applyBorder="1" applyAlignment="1">
      <alignment horizontal="center" vertical="center"/>
    </xf>
    <xf numFmtId="43" fontId="8" fillId="0" borderId="0" xfId="8" applyFont="1" applyAlignment="1"/>
    <xf numFmtId="180" fontId="15" fillId="0" borderId="0" xfId="51" applyNumberFormat="1" applyFont="1" applyFill="1" applyBorder="1" applyAlignment="1">
      <alignment horizontal="right" vertical="center"/>
    </xf>
    <xf numFmtId="0" fontId="8" fillId="0" borderId="0" xfId="51" applyNumberFormat="1" applyFont="1"/>
    <xf numFmtId="179" fontId="11" fillId="0" borderId="1" xfId="51" applyNumberFormat="1" applyFont="1" applyFill="1" applyBorder="1" applyAlignment="1">
      <alignment horizontal="right" vertical="center"/>
    </xf>
    <xf numFmtId="179" fontId="15" fillId="0" borderId="0" xfId="51" applyNumberFormat="1" applyFont="1" applyFill="1" applyBorder="1" applyAlignment="1">
      <alignment horizontal="right" vertical="center"/>
    </xf>
    <xf numFmtId="0" fontId="7" fillId="4" borderId="1" xfId="51" applyFont="1" applyFill="1" applyBorder="1" applyAlignment="1">
      <alignment vertical="center"/>
    </xf>
    <xf numFmtId="179" fontId="15" fillId="0" borderId="1" xfId="51" applyNumberFormat="1" applyFont="1" applyFill="1" applyBorder="1" applyAlignment="1">
      <alignment horizontal="center" vertical="center"/>
    </xf>
    <xf numFmtId="179" fontId="15" fillId="0" borderId="1" xfId="51" applyNumberFormat="1" applyFont="1" applyFill="1" applyBorder="1" applyAlignment="1" applyProtection="1">
      <alignment horizontal="center" vertical="center" wrapText="1"/>
    </xf>
    <xf numFmtId="179" fontId="15" fillId="0" borderId="1" xfId="51" applyNumberFormat="1" applyFont="1" applyFill="1" applyBorder="1" applyAlignment="1" applyProtection="1">
      <alignment horizontal="center" vertical="center"/>
    </xf>
    <xf numFmtId="179" fontId="15" fillId="0" borderId="1" xfId="51" applyNumberFormat="1" applyFont="1" applyFill="1" applyBorder="1" applyAlignment="1">
      <alignment horizontal="center" vertical="center" wrapText="1"/>
    </xf>
    <xf numFmtId="179" fontId="15" fillId="0" borderId="1" xfId="51" applyNumberFormat="1" applyFont="1" applyBorder="1" applyAlignment="1">
      <alignment horizontal="center" vertical="center"/>
    </xf>
    <xf numFmtId="179" fontId="15" fillId="0" borderId="1" xfId="51" applyNumberFormat="1" applyFont="1" applyBorder="1" applyAlignment="1">
      <alignment horizontal="left" vertical="center" wrapText="1"/>
    </xf>
    <xf numFmtId="180" fontId="17" fillId="0" borderId="0" xfId="51" applyNumberFormat="1" applyFont="1" applyFill="1" applyBorder="1" applyAlignment="1">
      <alignment horizontal="right" vertical="center" wrapText="1"/>
    </xf>
    <xf numFmtId="179" fontId="18" fillId="0" borderId="1" xfId="51" applyNumberFormat="1" applyFont="1" applyFill="1" applyBorder="1" applyAlignment="1">
      <alignment horizontal="center" vertical="center" wrapText="1"/>
    </xf>
    <xf numFmtId="179" fontId="15" fillId="0" borderId="1" xfId="45" applyNumberFormat="1" applyFont="1" applyBorder="1" applyAlignment="1">
      <alignment horizontal="center" vertical="center"/>
    </xf>
    <xf numFmtId="179" fontId="8" fillId="0" borderId="1" xfId="51" applyNumberFormat="1" applyFont="1" applyFill="1" applyBorder="1" applyAlignment="1">
      <alignment horizontal="center" vertical="center" wrapText="1"/>
    </xf>
    <xf numFmtId="179" fontId="8" fillId="0" borderId="1" xfId="51" applyNumberFormat="1" applyFont="1" applyFill="1" applyBorder="1" applyAlignment="1" applyProtection="1">
      <alignment horizontal="center" vertical="center" wrapText="1"/>
    </xf>
    <xf numFmtId="179" fontId="8" fillId="6" borderId="1" xfId="51" applyNumberFormat="1" applyFont="1" applyFill="1" applyBorder="1" applyAlignment="1">
      <alignment horizontal="center" vertical="center" wrapText="1"/>
    </xf>
    <xf numFmtId="0" fontId="17" fillId="0" borderId="1" xfId="45" applyNumberFormat="1" applyFont="1" applyBorder="1" applyAlignment="1">
      <alignment horizontal="right" vertical="center"/>
    </xf>
    <xf numFmtId="180" fontId="11" fillId="0" borderId="1" xfId="45" applyNumberFormat="1" applyFont="1" applyBorder="1" applyAlignment="1">
      <alignment horizontal="right" vertical="center" wrapText="1"/>
    </xf>
    <xf numFmtId="180" fontId="11" fillId="0" borderId="1" xfId="45" applyNumberFormat="1" applyFont="1" applyBorder="1" applyAlignment="1">
      <alignment horizontal="right" vertical="center"/>
    </xf>
    <xf numFmtId="180" fontId="11" fillId="3" borderId="1" xfId="51" applyNumberFormat="1" applyFont="1" applyFill="1" applyBorder="1" applyAlignment="1">
      <alignment horizontal="right" vertical="center" wrapText="1"/>
    </xf>
    <xf numFmtId="0" fontId="8" fillId="3" borderId="0" xfId="51" applyFont="1" applyFill="1" applyAlignment="1">
      <alignment horizontal="center" vertical="center"/>
    </xf>
    <xf numFmtId="180" fontId="11" fillId="0" borderId="1" xfId="51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千位分隔 2" xfId="53"/>
    <cellStyle name="常规 4" xfId="54"/>
    <cellStyle name="千位分隔 3" xfId="55"/>
    <cellStyle name="常规 5" xfId="56"/>
    <cellStyle name="常规_Sheet1" xfId="57"/>
    <cellStyle name="常规_Sheet1_3" xfId="58"/>
    <cellStyle name="千位分隔 2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D5C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1"/>
  <sheetViews>
    <sheetView workbookViewId="0">
      <selection activeCell="C11" sqref="C11"/>
    </sheetView>
  </sheetViews>
  <sheetFormatPr defaultColWidth="9.05833333333333" defaultRowHeight="13.5" outlineLevelCol="2"/>
  <cols>
    <col min="1" max="1" width="12.2916666666667" customWidth="1"/>
    <col min="2" max="2" width="13.8416666666667" customWidth="1"/>
    <col min="3" max="3" width="21.4833333333333" customWidth="1"/>
    <col min="4" max="4" width="17.0833333333333" customWidth="1"/>
  </cols>
  <sheetData>
    <row r="2" spans="1:3">
      <c r="A2" s="320" t="s">
        <v>0</v>
      </c>
      <c r="B2" s="320" t="s">
        <v>1</v>
      </c>
      <c r="C2" s="320" t="s">
        <v>2</v>
      </c>
    </row>
    <row r="3" spans="1:3">
      <c r="A3" s="321">
        <v>1</v>
      </c>
      <c r="B3" s="322" t="s">
        <v>3</v>
      </c>
      <c r="C3" s="320" t="s">
        <v>4</v>
      </c>
    </row>
    <row r="4" spans="1:3">
      <c r="A4" s="323"/>
      <c r="B4" s="322" t="s">
        <v>5</v>
      </c>
      <c r="C4" s="320" t="s">
        <v>6</v>
      </c>
    </row>
    <row r="5" spans="1:3">
      <c r="A5" s="323"/>
      <c r="B5" s="322" t="s">
        <v>7</v>
      </c>
      <c r="C5" s="320" t="s">
        <v>8</v>
      </c>
    </row>
    <row r="6" spans="1:3">
      <c r="A6" s="323"/>
      <c r="B6" s="322" t="s">
        <v>9</v>
      </c>
      <c r="C6" s="320" t="s">
        <v>10</v>
      </c>
    </row>
    <row r="7" spans="1:3">
      <c r="A7" s="323"/>
      <c r="B7" s="322" t="s">
        <v>11</v>
      </c>
      <c r="C7" s="320" t="s">
        <v>12</v>
      </c>
    </row>
    <row r="8" spans="1:3">
      <c r="A8" s="323"/>
      <c r="B8" s="322" t="s">
        <v>13</v>
      </c>
      <c r="C8" s="320" t="s">
        <v>14</v>
      </c>
    </row>
    <row r="9" spans="1:3">
      <c r="A9" s="323"/>
      <c r="B9" s="322" t="s">
        <v>15</v>
      </c>
      <c r="C9" s="320" t="s">
        <v>16</v>
      </c>
    </row>
    <row r="10" spans="1:3">
      <c r="A10" s="323"/>
      <c r="B10" s="322" t="s">
        <v>17</v>
      </c>
      <c r="C10" s="320" t="s">
        <v>18</v>
      </c>
    </row>
    <row r="11" spans="1:3">
      <c r="A11" s="323"/>
      <c r="B11" s="322" t="s">
        <v>19</v>
      </c>
      <c r="C11" s="320" t="s">
        <v>20</v>
      </c>
    </row>
    <row r="12" spans="1:3">
      <c r="A12" s="323"/>
      <c r="B12" s="322" t="s">
        <v>21</v>
      </c>
      <c r="C12" s="320" t="s">
        <v>22</v>
      </c>
    </row>
    <row r="13" spans="1:3">
      <c r="A13" s="323"/>
      <c r="B13" s="322" t="s">
        <v>23</v>
      </c>
      <c r="C13" s="320" t="s">
        <v>24</v>
      </c>
    </row>
    <row r="14" spans="1:3">
      <c r="A14" s="323"/>
      <c r="B14" s="322" t="s">
        <v>25</v>
      </c>
      <c r="C14" s="320" t="s">
        <v>26</v>
      </c>
    </row>
    <row r="15" spans="1:3">
      <c r="A15" s="323"/>
      <c r="B15" s="322" t="s">
        <v>27</v>
      </c>
      <c r="C15" s="320" t="s">
        <v>28</v>
      </c>
    </row>
    <row r="16" spans="1:3">
      <c r="A16" s="323"/>
      <c r="B16" s="322" t="s">
        <v>29</v>
      </c>
      <c r="C16" s="320" t="s">
        <v>30</v>
      </c>
    </row>
    <row r="17" spans="1:3">
      <c r="A17" s="323"/>
      <c r="B17" s="322" t="s">
        <v>31</v>
      </c>
      <c r="C17" s="320" t="s">
        <v>32</v>
      </c>
    </row>
    <row r="18" spans="1:3">
      <c r="A18" s="323"/>
      <c r="B18" s="322" t="s">
        <v>33</v>
      </c>
      <c r="C18" s="320" t="s">
        <v>34</v>
      </c>
    </row>
    <row r="19" spans="1:3">
      <c r="A19" s="323"/>
      <c r="B19" s="322" t="s">
        <v>35</v>
      </c>
      <c r="C19" s="320" t="s">
        <v>36</v>
      </c>
    </row>
    <row r="20" spans="1:3">
      <c r="A20" s="324"/>
      <c r="B20" s="322" t="s">
        <v>37</v>
      </c>
      <c r="C20" s="320" t="s">
        <v>38</v>
      </c>
    </row>
    <row r="21" spans="1:3">
      <c r="A21" s="325">
        <v>2</v>
      </c>
      <c r="B21" s="325">
        <v>2</v>
      </c>
      <c r="C21" s="320" t="s">
        <v>39</v>
      </c>
    </row>
  </sheetData>
  <mergeCells count="1">
    <mergeCell ref="A3:A20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5833333333333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66"/>
  <sheetViews>
    <sheetView workbookViewId="0">
      <pane ySplit="4" topLeftCell="A362" activePane="bottomLeft" state="frozen"/>
      <selection/>
      <selection pane="bottomLeft" activeCell="E2" sqref="B$1:U$1048576"/>
    </sheetView>
  </sheetViews>
  <sheetFormatPr defaultColWidth="9.05833333333333" defaultRowHeight="12.75"/>
  <cols>
    <col min="1" max="1" width="9.05833333333333" style="70"/>
    <col min="2" max="2" width="4.14166666666667" style="71" customWidth="1"/>
    <col min="3" max="3" width="18.8916666666667" style="71" customWidth="1"/>
    <col min="4" max="4" width="9.7" style="71" customWidth="1"/>
    <col min="5" max="5" width="7.75833333333333" style="71" customWidth="1"/>
    <col min="6" max="6" width="23.425" style="62" customWidth="1"/>
    <col min="7" max="7" width="12.55" style="71" customWidth="1"/>
    <col min="8" max="8" width="7.375" style="71" customWidth="1"/>
    <col min="9" max="9" width="7.5" style="71" customWidth="1"/>
    <col min="10" max="10" width="7.25" style="71" customWidth="1"/>
    <col min="11" max="11" width="7.75833333333333" style="71" customWidth="1"/>
    <col min="12" max="12" width="5.56666666666667" style="71" customWidth="1"/>
    <col min="13" max="13" width="6.725" style="71" customWidth="1"/>
    <col min="14" max="14" width="5.30833333333333" style="71" customWidth="1"/>
    <col min="15" max="16" width="4.26666666666667" style="71" customWidth="1"/>
    <col min="17" max="17" width="5.56666666666667" style="71" customWidth="1"/>
    <col min="18" max="18" width="5.95" style="71" customWidth="1"/>
    <col min="19" max="19" width="6.99166666666667" style="71" customWidth="1"/>
    <col min="20" max="20" width="9.05833333333333" style="71" customWidth="1"/>
    <col min="21" max="21" width="5.56666666666667" style="71" customWidth="1"/>
    <col min="22" max="22" width="4.26666666666667" style="71" customWidth="1"/>
    <col min="23" max="16384" width="9.05833333333333" style="71"/>
  </cols>
  <sheetData>
    <row r="1" s="62" customFormat="1" spans="1:21">
      <c r="A1" s="72"/>
      <c r="B1" s="64" t="s">
        <v>40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="62" customFormat="1" spans="1:21">
      <c r="A2" s="72"/>
      <c r="B2" s="73" t="s">
        <v>41</v>
      </c>
      <c r="C2" s="73"/>
      <c r="D2" s="73"/>
      <c r="E2" s="75"/>
      <c r="R2" s="120" t="s">
        <v>42</v>
      </c>
      <c r="S2" s="120"/>
      <c r="T2" s="120"/>
      <c r="U2" s="120"/>
    </row>
    <row r="3" s="63" customFormat="1" spans="1:22">
      <c r="A3" s="63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16" t="s">
        <v>50</v>
      </c>
      <c r="I3" s="16" t="s">
        <v>51</v>
      </c>
      <c r="J3" s="16" t="s">
        <v>52</v>
      </c>
      <c r="K3" s="16" t="s">
        <v>53</v>
      </c>
      <c r="L3" s="94" t="s">
        <v>54</v>
      </c>
      <c r="M3" s="95"/>
      <c r="N3" s="96"/>
      <c r="O3" s="16" t="s">
        <v>55</v>
      </c>
      <c r="P3" s="16" t="s">
        <v>56</v>
      </c>
      <c r="Q3" s="16" t="s">
        <v>57</v>
      </c>
      <c r="R3" s="16" t="s">
        <v>58</v>
      </c>
      <c r="S3" s="16" t="s">
        <v>59</v>
      </c>
      <c r="T3" s="16" t="s">
        <v>60</v>
      </c>
      <c r="U3" s="16" t="s">
        <v>61</v>
      </c>
      <c r="V3" s="77" t="s">
        <v>62</v>
      </c>
    </row>
    <row r="4" s="64" customFormat="1" ht="60" spans="1:22">
      <c r="A4" s="63"/>
      <c r="B4" s="77"/>
      <c r="C4" s="77"/>
      <c r="D4" s="77"/>
      <c r="E4" s="77"/>
      <c r="F4" s="77"/>
      <c r="G4" s="77"/>
      <c r="H4" s="77"/>
      <c r="I4" s="77"/>
      <c r="J4" s="77"/>
      <c r="K4" s="77"/>
      <c r="L4" s="97" t="s">
        <v>63</v>
      </c>
      <c r="M4" s="77" t="s">
        <v>64</v>
      </c>
      <c r="N4" s="77" t="s">
        <v>65</v>
      </c>
      <c r="O4" s="77"/>
      <c r="P4" s="77"/>
      <c r="Q4" s="77"/>
      <c r="R4" s="77"/>
      <c r="S4" s="77"/>
      <c r="T4" s="77"/>
      <c r="U4" s="77"/>
      <c r="V4" s="121"/>
    </row>
    <row r="5" s="65" customFormat="1" ht="24" spans="1:21">
      <c r="A5" s="301" t="s">
        <v>66</v>
      </c>
      <c r="B5" s="80">
        <v>1</v>
      </c>
      <c r="C5" s="81" t="s">
        <v>67</v>
      </c>
      <c r="D5" s="84" t="s">
        <v>68</v>
      </c>
      <c r="E5" s="84" t="s">
        <v>69</v>
      </c>
      <c r="F5" s="84" t="s">
        <v>70</v>
      </c>
      <c r="G5" s="98">
        <v>4918.47</v>
      </c>
      <c r="H5" s="98">
        <v>67.28</v>
      </c>
      <c r="I5" s="98">
        <v>27.83</v>
      </c>
      <c r="J5" s="98">
        <v>70.32</v>
      </c>
      <c r="K5" s="98">
        <v>16.05</v>
      </c>
      <c r="L5" s="99">
        <v>12</v>
      </c>
      <c r="M5" s="302">
        <v>20.34</v>
      </c>
      <c r="N5" s="101">
        <v>1</v>
      </c>
      <c r="O5" s="99">
        <v>0</v>
      </c>
      <c r="P5" s="99">
        <v>18</v>
      </c>
      <c r="Q5" s="99">
        <v>0</v>
      </c>
      <c r="R5" s="99">
        <v>0</v>
      </c>
      <c r="S5" s="99">
        <v>1</v>
      </c>
      <c r="T5" s="123" t="s">
        <v>71</v>
      </c>
      <c r="U5" s="124" t="s">
        <v>72</v>
      </c>
    </row>
    <row r="6" s="66" customFormat="1" ht="36" spans="1:22">
      <c r="A6" s="301" t="s">
        <v>66</v>
      </c>
      <c r="B6" s="80">
        <v>2</v>
      </c>
      <c r="C6" s="81" t="s">
        <v>73</v>
      </c>
      <c r="D6" s="84" t="s">
        <v>68</v>
      </c>
      <c r="E6" s="84" t="s">
        <v>74</v>
      </c>
      <c r="F6" s="84" t="s">
        <v>75</v>
      </c>
      <c r="G6" s="98">
        <v>41631</v>
      </c>
      <c r="H6" s="98">
        <v>32.72</v>
      </c>
      <c r="I6" s="98">
        <v>15.34</v>
      </c>
      <c r="J6" s="98">
        <v>13.4</v>
      </c>
      <c r="K6" s="98">
        <v>7.13</v>
      </c>
      <c r="L6" s="99">
        <v>323</v>
      </c>
      <c r="M6" s="302">
        <v>51.17</v>
      </c>
      <c r="N6" s="99">
        <v>0</v>
      </c>
      <c r="O6" s="99">
        <v>6</v>
      </c>
      <c r="P6" s="99">
        <v>52</v>
      </c>
      <c r="Q6" s="99">
        <v>0</v>
      </c>
      <c r="R6" s="99">
        <v>1</v>
      </c>
      <c r="S6" s="99">
        <v>3</v>
      </c>
      <c r="T6" s="101" t="s">
        <v>76</v>
      </c>
      <c r="U6" s="125" t="s">
        <v>72</v>
      </c>
      <c r="V6" s="126"/>
    </row>
    <row r="7" s="66" customFormat="1" ht="36" spans="1:21">
      <c r="A7" s="301" t="s">
        <v>66</v>
      </c>
      <c r="B7" s="80">
        <v>3</v>
      </c>
      <c r="C7" s="81" t="s">
        <v>77</v>
      </c>
      <c r="D7" s="84" t="s">
        <v>78</v>
      </c>
      <c r="E7" s="84" t="s">
        <v>79</v>
      </c>
      <c r="F7" s="84" t="s">
        <v>80</v>
      </c>
      <c r="G7" s="98">
        <v>14108.4</v>
      </c>
      <c r="H7" s="98">
        <v>62.6</v>
      </c>
      <c r="I7" s="98">
        <v>59.36</v>
      </c>
      <c r="J7" s="98">
        <v>96.57</v>
      </c>
      <c r="K7" s="98">
        <v>6.76</v>
      </c>
      <c r="L7" s="99">
        <v>72</v>
      </c>
      <c r="M7" s="302">
        <v>31</v>
      </c>
      <c r="N7" s="99">
        <v>3</v>
      </c>
      <c r="O7" s="99">
        <v>12</v>
      </c>
      <c r="P7" s="99">
        <v>27</v>
      </c>
      <c r="Q7" s="99">
        <v>0</v>
      </c>
      <c r="R7" s="99">
        <v>0</v>
      </c>
      <c r="S7" s="99">
        <v>0</v>
      </c>
      <c r="T7" s="123" t="s">
        <v>71</v>
      </c>
      <c r="U7" s="125" t="s">
        <v>81</v>
      </c>
    </row>
    <row r="8" s="66" customFormat="1" ht="36" spans="1:21">
      <c r="A8" s="301" t="s">
        <v>66</v>
      </c>
      <c r="B8" s="80">
        <v>4</v>
      </c>
      <c r="C8" s="81" t="s">
        <v>82</v>
      </c>
      <c r="D8" s="84" t="s">
        <v>83</v>
      </c>
      <c r="E8" s="84" t="s">
        <v>84</v>
      </c>
      <c r="F8" s="84" t="s">
        <v>85</v>
      </c>
      <c r="G8" s="98">
        <v>5489.86</v>
      </c>
      <c r="H8" s="98">
        <v>72.88</v>
      </c>
      <c r="I8" s="98">
        <v>145.08</v>
      </c>
      <c r="J8" s="98">
        <v>220.65</v>
      </c>
      <c r="K8" s="102">
        <v>5.3</v>
      </c>
      <c r="L8" s="99">
        <v>47</v>
      </c>
      <c r="M8" s="302">
        <v>63</v>
      </c>
      <c r="N8" s="101">
        <v>2</v>
      </c>
      <c r="O8" s="99">
        <v>0</v>
      </c>
      <c r="P8" s="99">
        <v>28</v>
      </c>
      <c r="Q8" s="99">
        <v>0</v>
      </c>
      <c r="R8" s="99">
        <v>0</v>
      </c>
      <c r="S8" s="99">
        <v>0</v>
      </c>
      <c r="T8" s="101" t="s">
        <v>71</v>
      </c>
      <c r="U8" s="125" t="s">
        <v>71</v>
      </c>
    </row>
    <row r="9" s="66" customFormat="1" ht="36" spans="1:21">
      <c r="A9" s="301" t="s">
        <v>66</v>
      </c>
      <c r="B9" s="80">
        <v>5</v>
      </c>
      <c r="C9" s="81" t="s">
        <v>86</v>
      </c>
      <c r="D9" s="84" t="s">
        <v>87</v>
      </c>
      <c r="E9" s="84" t="s">
        <v>88</v>
      </c>
      <c r="F9" s="84" t="s">
        <v>89</v>
      </c>
      <c r="G9" s="98">
        <v>1225009.97</v>
      </c>
      <c r="H9" s="103">
        <v>21.4</v>
      </c>
      <c r="I9" s="103">
        <v>184.3397</v>
      </c>
      <c r="J9" s="103">
        <v>80.75967</v>
      </c>
      <c r="K9" s="103">
        <v>3.44</v>
      </c>
      <c r="L9" s="99">
        <v>675</v>
      </c>
      <c r="M9" s="303">
        <v>32.13</v>
      </c>
      <c r="N9" s="105">
        <v>0</v>
      </c>
      <c r="O9" s="99">
        <v>0</v>
      </c>
      <c r="P9" s="99">
        <v>33</v>
      </c>
      <c r="Q9" s="99">
        <v>0</v>
      </c>
      <c r="R9" s="99">
        <v>0</v>
      </c>
      <c r="S9" s="99">
        <v>0</v>
      </c>
      <c r="T9" s="101" t="s">
        <v>71</v>
      </c>
      <c r="U9" s="125" t="s">
        <v>90</v>
      </c>
    </row>
    <row r="10" s="66" customFormat="1" ht="24" spans="1:21">
      <c r="A10" s="301" t="s">
        <v>66</v>
      </c>
      <c r="B10" s="80">
        <v>6</v>
      </c>
      <c r="C10" s="81" t="s">
        <v>91</v>
      </c>
      <c r="D10" s="84" t="s">
        <v>92</v>
      </c>
      <c r="E10" s="84" t="s">
        <v>69</v>
      </c>
      <c r="F10" s="84" t="s">
        <v>93</v>
      </c>
      <c r="G10" s="98">
        <v>6457.44</v>
      </c>
      <c r="H10" s="102">
        <v>1564.762</v>
      </c>
      <c r="I10" s="102">
        <v>401.25</v>
      </c>
      <c r="J10" s="102">
        <v>2476.82</v>
      </c>
      <c r="K10" s="102">
        <v>41.99</v>
      </c>
      <c r="L10" s="99">
        <v>16</v>
      </c>
      <c r="M10" s="304">
        <v>48.48</v>
      </c>
      <c r="N10" s="101">
        <v>1</v>
      </c>
      <c r="O10" s="99">
        <v>2</v>
      </c>
      <c r="P10" s="99">
        <v>8</v>
      </c>
      <c r="Q10" s="99">
        <v>0</v>
      </c>
      <c r="R10" s="99">
        <v>0</v>
      </c>
      <c r="S10" s="99">
        <v>0</v>
      </c>
      <c r="T10" s="101" t="s">
        <v>94</v>
      </c>
      <c r="U10" s="125" t="s">
        <v>90</v>
      </c>
    </row>
    <row r="11" s="66" customFormat="1" ht="24" spans="1:22">
      <c r="A11" s="301" t="s">
        <v>66</v>
      </c>
      <c r="B11" s="80">
        <v>7</v>
      </c>
      <c r="C11" s="81" t="s">
        <v>95</v>
      </c>
      <c r="D11" s="84" t="s">
        <v>96</v>
      </c>
      <c r="E11" s="84" t="s">
        <v>84</v>
      </c>
      <c r="F11" s="84" t="s">
        <v>97</v>
      </c>
      <c r="G11" s="98">
        <v>3381.1</v>
      </c>
      <c r="H11" s="98">
        <v>31.65</v>
      </c>
      <c r="I11" s="98">
        <v>24.53</v>
      </c>
      <c r="J11" s="98">
        <v>-5.06</v>
      </c>
      <c r="K11" s="98">
        <v>16.18</v>
      </c>
      <c r="L11" s="99">
        <v>127</v>
      </c>
      <c r="M11" s="302">
        <v>70</v>
      </c>
      <c r="N11" s="99">
        <v>0</v>
      </c>
      <c r="O11" s="99">
        <v>2</v>
      </c>
      <c r="P11" s="99">
        <v>46</v>
      </c>
      <c r="Q11" s="99">
        <v>0</v>
      </c>
      <c r="R11" s="99">
        <v>1</v>
      </c>
      <c r="S11" s="99">
        <v>2</v>
      </c>
      <c r="T11" s="101" t="s">
        <v>94</v>
      </c>
      <c r="U11" s="128" t="s">
        <v>94</v>
      </c>
      <c r="V11" s="126"/>
    </row>
    <row r="12" s="66" customFormat="1" ht="24" spans="1:21">
      <c r="A12" s="301" t="s">
        <v>66</v>
      </c>
      <c r="B12" s="80">
        <v>8</v>
      </c>
      <c r="C12" s="81" t="s">
        <v>98</v>
      </c>
      <c r="D12" s="84" t="s">
        <v>99</v>
      </c>
      <c r="E12" s="84" t="s">
        <v>84</v>
      </c>
      <c r="F12" s="84" t="s">
        <v>100</v>
      </c>
      <c r="G12" s="98">
        <v>6107</v>
      </c>
      <c r="H12" s="98">
        <v>51.89</v>
      </c>
      <c r="I12" s="98">
        <v>207.24</v>
      </c>
      <c r="J12" s="98">
        <v>76.9</v>
      </c>
      <c r="K12" s="98">
        <v>22.02</v>
      </c>
      <c r="L12" s="99">
        <v>115</v>
      </c>
      <c r="M12" s="302">
        <v>85.2</v>
      </c>
      <c r="N12" s="101">
        <v>0</v>
      </c>
      <c r="O12" s="99">
        <v>4</v>
      </c>
      <c r="P12" s="99">
        <v>13</v>
      </c>
      <c r="Q12" s="99">
        <v>0</v>
      </c>
      <c r="R12" s="99">
        <v>0</v>
      </c>
      <c r="S12" s="99">
        <v>1</v>
      </c>
      <c r="T12" s="101" t="s">
        <v>94</v>
      </c>
      <c r="U12" s="124" t="s">
        <v>101</v>
      </c>
    </row>
    <row r="13" s="67" customFormat="1" ht="49.5" spans="1:21">
      <c r="A13" s="301" t="s">
        <v>66</v>
      </c>
      <c r="B13" s="80">
        <v>9</v>
      </c>
      <c r="C13" s="81" t="s">
        <v>102</v>
      </c>
      <c r="D13" s="84" t="s">
        <v>103</v>
      </c>
      <c r="E13" s="84" t="s">
        <v>104</v>
      </c>
      <c r="F13" s="84" t="s">
        <v>105</v>
      </c>
      <c r="G13" s="107">
        <v>17243.51</v>
      </c>
      <c r="H13" s="107">
        <v>53.6</v>
      </c>
      <c r="I13" s="107">
        <v>70.62</v>
      </c>
      <c r="J13" s="107">
        <v>16.32</v>
      </c>
      <c r="K13" s="107">
        <v>4.96</v>
      </c>
      <c r="L13" s="101">
        <v>68</v>
      </c>
      <c r="M13" s="305">
        <v>33.66</v>
      </c>
      <c r="N13" s="101">
        <v>2</v>
      </c>
      <c r="O13" s="101">
        <v>4</v>
      </c>
      <c r="P13" s="101">
        <v>43</v>
      </c>
      <c r="Q13" s="101" t="s">
        <v>106</v>
      </c>
      <c r="R13" s="101" t="s">
        <v>106</v>
      </c>
      <c r="S13" s="101" t="s">
        <v>106</v>
      </c>
      <c r="T13" s="101" t="s">
        <v>76</v>
      </c>
      <c r="U13" s="125" t="s">
        <v>101</v>
      </c>
    </row>
    <row r="14" s="66" customFormat="1" ht="24" spans="1:21">
      <c r="A14" s="301" t="s">
        <v>66</v>
      </c>
      <c r="B14" s="80">
        <v>10</v>
      </c>
      <c r="C14" s="81" t="s">
        <v>107</v>
      </c>
      <c r="D14" s="84" t="s">
        <v>99</v>
      </c>
      <c r="E14" s="84" t="s">
        <v>108</v>
      </c>
      <c r="F14" s="84" t="s">
        <v>109</v>
      </c>
      <c r="G14" s="107">
        <v>12074</v>
      </c>
      <c r="H14" s="107">
        <v>135.72</v>
      </c>
      <c r="I14" s="107">
        <v>85.33</v>
      </c>
      <c r="J14" s="107">
        <v>73.02</v>
      </c>
      <c r="K14" s="107">
        <v>9.49</v>
      </c>
      <c r="L14" s="101">
        <v>181</v>
      </c>
      <c r="M14" s="305">
        <v>64</v>
      </c>
      <c r="N14" s="101">
        <v>0</v>
      </c>
      <c r="O14" s="101">
        <v>3</v>
      </c>
      <c r="P14" s="101">
        <v>28</v>
      </c>
      <c r="Q14" s="101">
        <v>1</v>
      </c>
      <c r="R14" s="101">
        <v>0</v>
      </c>
      <c r="S14" s="101">
        <v>0</v>
      </c>
      <c r="T14" s="101" t="s">
        <v>94</v>
      </c>
      <c r="U14" s="128" t="s">
        <v>94</v>
      </c>
    </row>
    <row r="15" s="66" customFormat="1" ht="36" spans="1:21">
      <c r="A15" s="301" t="s">
        <v>66</v>
      </c>
      <c r="B15" s="80">
        <v>11</v>
      </c>
      <c r="C15" s="81" t="s">
        <v>110</v>
      </c>
      <c r="D15" s="84" t="s">
        <v>111</v>
      </c>
      <c r="E15" s="84" t="s">
        <v>69</v>
      </c>
      <c r="F15" s="84" t="s">
        <v>112</v>
      </c>
      <c r="G15" s="107">
        <v>1830.05</v>
      </c>
      <c r="H15" s="107">
        <v>378.28</v>
      </c>
      <c r="I15" s="107">
        <v>581.71</v>
      </c>
      <c r="J15" s="107">
        <v>210.92</v>
      </c>
      <c r="K15" s="107">
        <v>7.15</v>
      </c>
      <c r="L15" s="101">
        <v>23</v>
      </c>
      <c r="M15" s="305">
        <v>59</v>
      </c>
      <c r="N15" s="101">
        <v>0</v>
      </c>
      <c r="O15" s="101">
        <v>0</v>
      </c>
      <c r="P15" s="101">
        <v>17</v>
      </c>
      <c r="Q15" s="101">
        <v>0</v>
      </c>
      <c r="R15" s="101">
        <v>0</v>
      </c>
      <c r="S15" s="101">
        <v>0</v>
      </c>
      <c r="T15" s="101" t="s">
        <v>94</v>
      </c>
      <c r="U15" s="124" t="s">
        <v>101</v>
      </c>
    </row>
    <row r="16" s="66" customFormat="1" ht="48" spans="1:21">
      <c r="A16" s="301" t="s">
        <v>66</v>
      </c>
      <c r="B16" s="80">
        <v>12</v>
      </c>
      <c r="C16" s="81" t="s">
        <v>113</v>
      </c>
      <c r="D16" s="84" t="s">
        <v>114</v>
      </c>
      <c r="E16" s="84" t="s">
        <v>115</v>
      </c>
      <c r="F16" s="84" t="s">
        <v>116</v>
      </c>
      <c r="G16" s="98">
        <v>86159</v>
      </c>
      <c r="H16" s="98">
        <v>20</v>
      </c>
      <c r="I16" s="98">
        <v>20</v>
      </c>
      <c r="J16" s="98">
        <v>2</v>
      </c>
      <c r="K16" s="98">
        <v>5.6</v>
      </c>
      <c r="L16" s="99">
        <v>275</v>
      </c>
      <c r="M16" s="302">
        <v>57</v>
      </c>
      <c r="N16" s="101">
        <v>1</v>
      </c>
      <c r="O16" s="99">
        <v>87</v>
      </c>
      <c r="P16" s="99">
        <v>21</v>
      </c>
      <c r="Q16" s="99">
        <v>13</v>
      </c>
      <c r="R16" s="99">
        <v>4</v>
      </c>
      <c r="S16" s="99">
        <v>1</v>
      </c>
      <c r="T16" s="101" t="s">
        <v>94</v>
      </c>
      <c r="U16" s="128" t="s">
        <v>94</v>
      </c>
    </row>
    <row r="17" s="66" customFormat="1" ht="24" spans="1:21">
      <c r="A17" s="301" t="s">
        <v>66</v>
      </c>
      <c r="B17" s="80">
        <v>13</v>
      </c>
      <c r="C17" s="81" t="s">
        <v>117</v>
      </c>
      <c r="D17" s="80" t="s">
        <v>118</v>
      </c>
      <c r="E17" s="81" t="s">
        <v>119</v>
      </c>
      <c r="F17" s="81" t="s">
        <v>120</v>
      </c>
      <c r="G17" s="109">
        <v>15509.3</v>
      </c>
      <c r="H17" s="109">
        <v>30.9</v>
      </c>
      <c r="I17" s="109">
        <v>45.6</v>
      </c>
      <c r="J17" s="109">
        <v>-17.1</v>
      </c>
      <c r="K17" s="109">
        <v>8.2</v>
      </c>
      <c r="L17" s="110">
        <v>48</v>
      </c>
      <c r="M17" s="306">
        <v>37</v>
      </c>
      <c r="N17" s="112">
        <v>1</v>
      </c>
      <c r="O17" s="110">
        <v>14</v>
      </c>
      <c r="P17" s="110">
        <v>0</v>
      </c>
      <c r="Q17" s="110">
        <v>1</v>
      </c>
      <c r="R17" s="110">
        <v>0</v>
      </c>
      <c r="S17" s="110">
        <v>3</v>
      </c>
      <c r="T17" s="112" t="s">
        <v>94</v>
      </c>
      <c r="U17" s="129" t="s">
        <v>94</v>
      </c>
    </row>
    <row r="18" s="66" customFormat="1" ht="24" spans="1:21">
      <c r="A18" s="301" t="s">
        <v>66</v>
      </c>
      <c r="B18" s="80">
        <v>14</v>
      </c>
      <c r="C18" s="81" t="s">
        <v>121</v>
      </c>
      <c r="D18" s="84" t="s">
        <v>122</v>
      </c>
      <c r="E18" s="84" t="s">
        <v>123</v>
      </c>
      <c r="F18" s="84" t="s">
        <v>124</v>
      </c>
      <c r="G18" s="98">
        <v>4395.05</v>
      </c>
      <c r="H18" s="98">
        <v>49.1</v>
      </c>
      <c r="I18" s="98">
        <v>422.45</v>
      </c>
      <c r="J18" s="98">
        <v>161.11</v>
      </c>
      <c r="K18" s="98">
        <v>17.41</v>
      </c>
      <c r="L18" s="99">
        <v>67</v>
      </c>
      <c r="M18" s="302">
        <v>59.3</v>
      </c>
      <c r="N18" s="101">
        <v>0</v>
      </c>
      <c r="O18" s="99">
        <v>1</v>
      </c>
      <c r="P18" s="99">
        <v>29</v>
      </c>
      <c r="Q18" s="99">
        <v>0</v>
      </c>
      <c r="R18" s="99">
        <v>1</v>
      </c>
      <c r="S18" s="99">
        <v>0</v>
      </c>
      <c r="T18" s="101" t="s">
        <v>71</v>
      </c>
      <c r="U18" s="130" t="s">
        <v>76</v>
      </c>
    </row>
    <row r="19" s="66" customFormat="1" ht="24" spans="1:21">
      <c r="A19" s="301" t="s">
        <v>66</v>
      </c>
      <c r="B19" s="80">
        <v>15</v>
      </c>
      <c r="C19" s="81" t="s">
        <v>125</v>
      </c>
      <c r="D19" s="84" t="s">
        <v>68</v>
      </c>
      <c r="E19" s="84" t="s">
        <v>126</v>
      </c>
      <c r="F19" s="84" t="s">
        <v>127</v>
      </c>
      <c r="G19" s="98">
        <v>55435</v>
      </c>
      <c r="H19" s="102">
        <v>65</v>
      </c>
      <c r="I19" s="98">
        <f>0.35*100</f>
        <v>35</v>
      </c>
      <c r="J19" s="102">
        <v>16.2</v>
      </c>
      <c r="K19" s="102">
        <v>15.86</v>
      </c>
      <c r="L19" s="99">
        <v>315</v>
      </c>
      <c r="M19" s="304">
        <v>76</v>
      </c>
      <c r="N19" s="99">
        <v>3</v>
      </c>
      <c r="O19" s="99">
        <v>0</v>
      </c>
      <c r="P19" s="99">
        <v>79</v>
      </c>
      <c r="Q19" s="99">
        <v>0</v>
      </c>
      <c r="R19" s="99">
        <v>0</v>
      </c>
      <c r="S19" s="99">
        <v>3</v>
      </c>
      <c r="T19" s="101" t="s">
        <v>94</v>
      </c>
      <c r="U19" s="128" t="s">
        <v>94</v>
      </c>
    </row>
    <row r="20" s="67" customFormat="1" ht="36" spans="1:21">
      <c r="A20" s="301" t="s">
        <v>66</v>
      </c>
      <c r="B20" s="80">
        <v>16</v>
      </c>
      <c r="C20" s="81" t="s">
        <v>128</v>
      </c>
      <c r="D20" s="84" t="s">
        <v>114</v>
      </c>
      <c r="E20" s="84" t="s">
        <v>129</v>
      </c>
      <c r="F20" s="84" t="s">
        <v>130</v>
      </c>
      <c r="G20" s="107">
        <v>15805.31</v>
      </c>
      <c r="H20" s="107">
        <v>84</v>
      </c>
      <c r="I20" s="107">
        <v>168.85</v>
      </c>
      <c r="J20" s="107">
        <v>367.65</v>
      </c>
      <c r="K20" s="107">
        <v>6.14</v>
      </c>
      <c r="L20" s="101">
        <v>99</v>
      </c>
      <c r="M20" s="305">
        <v>19.4</v>
      </c>
      <c r="N20" s="101">
        <v>5</v>
      </c>
      <c r="O20" s="101">
        <v>32</v>
      </c>
      <c r="P20" s="101">
        <v>0</v>
      </c>
      <c r="Q20" s="101">
        <v>0</v>
      </c>
      <c r="R20" s="101">
        <v>1</v>
      </c>
      <c r="S20" s="101">
        <v>2</v>
      </c>
      <c r="T20" s="101" t="s">
        <v>76</v>
      </c>
      <c r="U20" s="128" t="s">
        <v>76</v>
      </c>
    </row>
    <row r="21" s="66" customFormat="1" ht="36" spans="1:21">
      <c r="A21" s="301" t="s">
        <v>66</v>
      </c>
      <c r="B21" s="80">
        <v>17</v>
      </c>
      <c r="C21" s="81" t="s">
        <v>131</v>
      </c>
      <c r="D21" s="84" t="s">
        <v>99</v>
      </c>
      <c r="E21" s="84" t="s">
        <v>132</v>
      </c>
      <c r="F21" s="84" t="s">
        <v>133</v>
      </c>
      <c r="G21" s="98">
        <v>2032.29</v>
      </c>
      <c r="H21" s="98">
        <v>31.94</v>
      </c>
      <c r="I21" s="98">
        <v>3.98</v>
      </c>
      <c r="J21" s="98">
        <v>56.74</v>
      </c>
      <c r="K21" s="98">
        <v>19.4</v>
      </c>
      <c r="L21" s="99">
        <v>35</v>
      </c>
      <c r="M21" s="302">
        <v>30</v>
      </c>
      <c r="N21" s="99">
        <v>1</v>
      </c>
      <c r="O21" s="99">
        <v>8</v>
      </c>
      <c r="P21" s="99">
        <v>22</v>
      </c>
      <c r="Q21" s="99"/>
      <c r="R21" s="99">
        <v>1</v>
      </c>
      <c r="S21" s="99"/>
      <c r="T21" s="101" t="s">
        <v>94</v>
      </c>
      <c r="U21" s="125" t="s">
        <v>101</v>
      </c>
    </row>
    <row r="22" s="66" customFormat="1" ht="24" spans="1:21">
      <c r="A22" s="301" t="s">
        <v>66</v>
      </c>
      <c r="B22" s="80">
        <v>18</v>
      </c>
      <c r="C22" s="81" t="s">
        <v>134</v>
      </c>
      <c r="D22" s="81" t="s">
        <v>99</v>
      </c>
      <c r="E22" s="81" t="s">
        <v>135</v>
      </c>
      <c r="F22" s="81" t="s">
        <v>136</v>
      </c>
      <c r="G22" s="109">
        <v>24600</v>
      </c>
      <c r="H22" s="109">
        <v>25.41</v>
      </c>
      <c r="I22" s="109">
        <v>103.56</v>
      </c>
      <c r="J22" s="109">
        <v>32.38</v>
      </c>
      <c r="K22" s="109">
        <v>4.5</v>
      </c>
      <c r="L22" s="110">
        <v>52</v>
      </c>
      <c r="M22" s="306">
        <v>14.4</v>
      </c>
      <c r="N22" s="112">
        <v>3</v>
      </c>
      <c r="O22" s="110">
        <v>5</v>
      </c>
      <c r="P22" s="110">
        <v>2</v>
      </c>
      <c r="Q22" s="110">
        <v>1</v>
      </c>
      <c r="R22" s="110">
        <v>1</v>
      </c>
      <c r="S22" s="110">
        <v>0</v>
      </c>
      <c r="T22" s="112" t="s">
        <v>76</v>
      </c>
      <c r="U22" s="129" t="s">
        <v>76</v>
      </c>
    </row>
    <row r="23" s="66" customFormat="1" ht="24" spans="1:21">
      <c r="A23" s="301" t="s">
        <v>66</v>
      </c>
      <c r="B23" s="80">
        <v>19</v>
      </c>
      <c r="C23" s="81" t="s">
        <v>137</v>
      </c>
      <c r="D23" s="84" t="s">
        <v>138</v>
      </c>
      <c r="E23" s="84" t="s">
        <v>69</v>
      </c>
      <c r="F23" s="84" t="s">
        <v>139</v>
      </c>
      <c r="G23" s="98">
        <v>21801.03</v>
      </c>
      <c r="H23" s="98">
        <v>33.87</v>
      </c>
      <c r="I23" s="98">
        <v>149.7</v>
      </c>
      <c r="J23" s="98">
        <v>170.98</v>
      </c>
      <c r="K23" s="98">
        <v>4</v>
      </c>
      <c r="L23" s="99">
        <v>32</v>
      </c>
      <c r="M23" s="302">
        <v>21</v>
      </c>
      <c r="N23" s="101">
        <v>0</v>
      </c>
      <c r="O23" s="99"/>
      <c r="P23" s="99">
        <v>6</v>
      </c>
      <c r="Q23" s="99"/>
      <c r="R23" s="99"/>
      <c r="S23" s="99"/>
      <c r="T23" s="123" t="s">
        <v>71</v>
      </c>
      <c r="U23" s="128" t="s">
        <v>76</v>
      </c>
    </row>
    <row r="24" s="66" customFormat="1" ht="24" spans="1:21">
      <c r="A24" s="301" t="s">
        <v>66</v>
      </c>
      <c r="B24" s="80">
        <v>20</v>
      </c>
      <c r="C24" s="81" t="s">
        <v>140</v>
      </c>
      <c r="D24" s="84" t="s">
        <v>68</v>
      </c>
      <c r="E24" s="84" t="s">
        <v>84</v>
      </c>
      <c r="F24" s="87" t="s">
        <v>141</v>
      </c>
      <c r="G24" s="98">
        <v>918.63</v>
      </c>
      <c r="H24" s="98">
        <v>68.86</v>
      </c>
      <c r="I24" s="98"/>
      <c r="J24" s="98">
        <v>98.07</v>
      </c>
      <c r="K24" s="98">
        <v>5.7</v>
      </c>
      <c r="L24" s="99">
        <v>12</v>
      </c>
      <c r="M24" s="302">
        <v>48</v>
      </c>
      <c r="N24" s="101">
        <v>0</v>
      </c>
      <c r="O24" s="99">
        <v>0</v>
      </c>
      <c r="P24" s="99">
        <v>10</v>
      </c>
      <c r="Q24" s="99">
        <v>0</v>
      </c>
      <c r="R24" s="99">
        <v>0</v>
      </c>
      <c r="S24" s="99">
        <v>0</v>
      </c>
      <c r="T24" s="101" t="s">
        <v>71</v>
      </c>
      <c r="U24" s="125" t="s">
        <v>71</v>
      </c>
    </row>
    <row r="25" s="66" customFormat="1" ht="24" spans="1:21">
      <c r="A25" s="301" t="s">
        <v>66</v>
      </c>
      <c r="B25" s="80">
        <v>21</v>
      </c>
      <c r="C25" s="81" t="s">
        <v>142</v>
      </c>
      <c r="D25" s="81" t="s">
        <v>68</v>
      </c>
      <c r="E25" s="81" t="s">
        <v>143</v>
      </c>
      <c r="F25" s="81" t="s">
        <v>144</v>
      </c>
      <c r="G25" s="109">
        <v>19770.96</v>
      </c>
      <c r="H25" s="109">
        <v>26.77</v>
      </c>
      <c r="I25" s="109">
        <v>27.39</v>
      </c>
      <c r="J25" s="109">
        <v>20.26</v>
      </c>
      <c r="K25" s="109">
        <v>20.71</v>
      </c>
      <c r="L25" s="110">
        <v>114</v>
      </c>
      <c r="M25" s="306">
        <v>33.63</v>
      </c>
      <c r="N25" s="112">
        <v>8</v>
      </c>
      <c r="O25" s="110">
        <v>51</v>
      </c>
      <c r="P25" s="110">
        <v>7</v>
      </c>
      <c r="Q25" s="110">
        <v>3</v>
      </c>
      <c r="R25" s="110">
        <v>4</v>
      </c>
      <c r="S25" s="110">
        <v>0</v>
      </c>
      <c r="T25" s="112" t="s">
        <v>76</v>
      </c>
      <c r="U25" s="131" t="s">
        <v>94</v>
      </c>
    </row>
    <row r="26" s="66" customFormat="1" ht="24" spans="1:21">
      <c r="A26" s="301" t="s">
        <v>66</v>
      </c>
      <c r="B26" s="80">
        <v>22</v>
      </c>
      <c r="C26" s="81" t="s">
        <v>145</v>
      </c>
      <c r="D26" s="84" t="s">
        <v>114</v>
      </c>
      <c r="E26" s="84" t="s">
        <v>146</v>
      </c>
      <c r="F26" s="84" t="s">
        <v>147</v>
      </c>
      <c r="G26" s="98">
        <v>21102.04</v>
      </c>
      <c r="H26" s="102">
        <v>23.68</v>
      </c>
      <c r="I26" s="102">
        <v>32.82</v>
      </c>
      <c r="J26" s="102">
        <v>31.43</v>
      </c>
      <c r="K26" s="102">
        <v>4.13</v>
      </c>
      <c r="L26" s="99">
        <v>62</v>
      </c>
      <c r="M26" s="304">
        <v>15</v>
      </c>
      <c r="N26" s="99">
        <v>4</v>
      </c>
      <c r="O26" s="99">
        <v>18</v>
      </c>
      <c r="P26" s="99">
        <v>0</v>
      </c>
      <c r="Q26" s="99">
        <v>12</v>
      </c>
      <c r="R26" s="99">
        <v>2</v>
      </c>
      <c r="S26" s="99">
        <v>1</v>
      </c>
      <c r="T26" s="123" t="s">
        <v>90</v>
      </c>
      <c r="U26" s="128" t="s">
        <v>76</v>
      </c>
    </row>
    <row r="27" s="66" customFormat="1" ht="24" spans="1:21">
      <c r="A27" s="301" t="s">
        <v>66</v>
      </c>
      <c r="B27" s="80">
        <v>23</v>
      </c>
      <c r="C27" s="81" t="s">
        <v>148</v>
      </c>
      <c r="D27" s="84" t="s">
        <v>68</v>
      </c>
      <c r="E27" s="84" t="s">
        <v>69</v>
      </c>
      <c r="F27" s="84" t="s">
        <v>149</v>
      </c>
      <c r="G27" s="107">
        <v>5682.42</v>
      </c>
      <c r="H27" s="103">
        <v>27.08</v>
      </c>
      <c r="I27" s="103">
        <v>21.83</v>
      </c>
      <c r="J27" s="103">
        <v>0.48</v>
      </c>
      <c r="K27" s="103">
        <v>16.16</v>
      </c>
      <c r="L27" s="101">
        <v>55</v>
      </c>
      <c r="M27" s="305">
        <v>74.32</v>
      </c>
      <c r="N27" s="101">
        <v>0</v>
      </c>
      <c r="O27" s="101">
        <v>6</v>
      </c>
      <c r="P27" s="101">
        <v>42</v>
      </c>
      <c r="Q27" s="101">
        <v>0</v>
      </c>
      <c r="R27" s="101">
        <v>0</v>
      </c>
      <c r="S27" s="101">
        <v>0</v>
      </c>
      <c r="T27" s="101" t="s">
        <v>94</v>
      </c>
      <c r="U27" s="128" t="s">
        <v>94</v>
      </c>
    </row>
    <row r="28" s="66" customFormat="1" ht="24" spans="1:21">
      <c r="A28" s="301" t="s">
        <v>66</v>
      </c>
      <c r="B28" s="80">
        <v>24</v>
      </c>
      <c r="C28" s="81" t="s">
        <v>150</v>
      </c>
      <c r="D28" s="84" t="s">
        <v>151</v>
      </c>
      <c r="E28" s="84" t="s">
        <v>84</v>
      </c>
      <c r="F28" s="84" t="s">
        <v>152</v>
      </c>
      <c r="G28" s="107">
        <v>4171.85</v>
      </c>
      <c r="H28" s="103">
        <v>29.17</v>
      </c>
      <c r="I28" s="103">
        <v>649.8</v>
      </c>
      <c r="J28" s="103">
        <v>134.65</v>
      </c>
      <c r="K28" s="107">
        <v>5.42</v>
      </c>
      <c r="L28" s="101">
        <v>26</v>
      </c>
      <c r="M28" s="305">
        <v>26.53</v>
      </c>
      <c r="N28" s="101">
        <v>0</v>
      </c>
      <c r="O28" s="101">
        <v>0</v>
      </c>
      <c r="P28" s="101">
        <v>46</v>
      </c>
      <c r="Q28" s="101">
        <v>0</v>
      </c>
      <c r="R28" s="101">
        <v>0</v>
      </c>
      <c r="S28" s="101">
        <v>0</v>
      </c>
      <c r="T28" s="101" t="s">
        <v>71</v>
      </c>
      <c r="U28" s="124" t="s">
        <v>72</v>
      </c>
    </row>
    <row r="29" s="67" customFormat="1" ht="36.75" spans="1:21">
      <c r="A29" s="301" t="s">
        <v>66</v>
      </c>
      <c r="B29" s="80">
        <v>25</v>
      </c>
      <c r="C29" s="81" t="s">
        <v>153</v>
      </c>
      <c r="D29" s="84" t="s">
        <v>99</v>
      </c>
      <c r="E29" s="84" t="s">
        <v>154</v>
      </c>
      <c r="F29" s="84" t="s">
        <v>155</v>
      </c>
      <c r="G29" s="98">
        <v>2500</v>
      </c>
      <c r="H29" s="98">
        <v>14.74</v>
      </c>
      <c r="I29" s="98">
        <v>61.58</v>
      </c>
      <c r="J29" s="107">
        <v>27.83</v>
      </c>
      <c r="K29" s="98">
        <v>15.73</v>
      </c>
      <c r="L29" s="99">
        <v>31</v>
      </c>
      <c r="M29" s="302">
        <v>40</v>
      </c>
      <c r="N29" s="99">
        <v>0</v>
      </c>
      <c r="O29" s="99">
        <v>0</v>
      </c>
      <c r="P29" s="99">
        <v>22</v>
      </c>
      <c r="Q29" s="99">
        <v>2</v>
      </c>
      <c r="R29" s="99">
        <v>0</v>
      </c>
      <c r="S29" s="99">
        <v>1</v>
      </c>
      <c r="T29" s="101" t="s">
        <v>94</v>
      </c>
      <c r="U29" s="124" t="s">
        <v>101</v>
      </c>
    </row>
    <row r="30" s="66" customFormat="1" ht="24" spans="1:21">
      <c r="A30" s="301" t="s">
        <v>66</v>
      </c>
      <c r="B30" s="80">
        <v>26</v>
      </c>
      <c r="C30" s="81" t="s">
        <v>156</v>
      </c>
      <c r="D30" s="84" t="s">
        <v>68</v>
      </c>
      <c r="E30" s="84" t="s">
        <v>157</v>
      </c>
      <c r="F30" s="84" t="s">
        <v>158</v>
      </c>
      <c r="G30" s="98">
        <v>6543.87</v>
      </c>
      <c r="H30" s="98">
        <v>36.85</v>
      </c>
      <c r="I30" s="98">
        <v>78.74</v>
      </c>
      <c r="J30" s="98">
        <v>73.21</v>
      </c>
      <c r="K30" s="98">
        <v>7.14</v>
      </c>
      <c r="L30" s="99">
        <v>41</v>
      </c>
      <c r="M30" s="302">
        <v>47.67</v>
      </c>
      <c r="N30" s="101">
        <v>2</v>
      </c>
      <c r="O30" s="99">
        <v>8</v>
      </c>
      <c r="P30" s="99">
        <v>0</v>
      </c>
      <c r="Q30" s="99">
        <v>3</v>
      </c>
      <c r="R30" s="99">
        <v>0</v>
      </c>
      <c r="S30" s="99">
        <v>1</v>
      </c>
      <c r="T30" s="101" t="s">
        <v>94</v>
      </c>
      <c r="U30" s="128" t="s">
        <v>94</v>
      </c>
    </row>
    <row r="31" s="66" customFormat="1" ht="24" spans="1:21">
      <c r="A31" s="301" t="s">
        <v>66</v>
      </c>
      <c r="B31" s="80">
        <v>27</v>
      </c>
      <c r="C31" s="81" t="s">
        <v>159</v>
      </c>
      <c r="D31" s="84" t="s">
        <v>68</v>
      </c>
      <c r="E31" s="84" t="s">
        <v>160</v>
      </c>
      <c r="F31" s="84" t="s">
        <v>160</v>
      </c>
      <c r="G31" s="107">
        <v>3485.8</v>
      </c>
      <c r="H31" s="107">
        <v>29.6</v>
      </c>
      <c r="I31" s="107">
        <v>1.221</v>
      </c>
      <c r="J31" s="107">
        <v>3.4882</v>
      </c>
      <c r="K31" s="107">
        <v>0.3223</v>
      </c>
      <c r="L31" s="101">
        <v>96</v>
      </c>
      <c r="M31" s="305">
        <v>0.94</v>
      </c>
      <c r="N31" s="101">
        <v>0</v>
      </c>
      <c r="O31" s="101">
        <v>2</v>
      </c>
      <c r="P31" s="101">
        <v>0</v>
      </c>
      <c r="Q31" s="101">
        <v>0</v>
      </c>
      <c r="R31" s="101">
        <v>0</v>
      </c>
      <c r="S31" s="101">
        <v>0</v>
      </c>
      <c r="T31" s="101" t="s">
        <v>71</v>
      </c>
      <c r="U31" s="130" t="s">
        <v>94</v>
      </c>
    </row>
    <row r="32" s="66" customFormat="1" ht="36" spans="1:21">
      <c r="A32" s="301" t="s">
        <v>66</v>
      </c>
      <c r="B32" s="80">
        <v>28</v>
      </c>
      <c r="C32" s="81" t="s">
        <v>161</v>
      </c>
      <c r="D32" s="84" t="s">
        <v>162</v>
      </c>
      <c r="E32" s="84" t="s">
        <v>163</v>
      </c>
      <c r="F32" s="84" t="s">
        <v>164</v>
      </c>
      <c r="G32" s="98">
        <v>2229.17</v>
      </c>
      <c r="H32" s="98">
        <v>36.03</v>
      </c>
      <c r="I32" s="98">
        <v>32.65</v>
      </c>
      <c r="J32" s="98">
        <v>15.92</v>
      </c>
      <c r="K32" s="98">
        <v>22.75</v>
      </c>
      <c r="L32" s="99">
        <v>22</v>
      </c>
      <c r="M32" s="302">
        <v>32.84</v>
      </c>
      <c r="N32" s="99">
        <v>10</v>
      </c>
      <c r="O32" s="99">
        <v>17</v>
      </c>
      <c r="P32" s="99" t="s">
        <v>106</v>
      </c>
      <c r="Q32" s="99">
        <v>5</v>
      </c>
      <c r="R32" s="99" t="s">
        <v>106</v>
      </c>
      <c r="S32" s="99">
        <v>2</v>
      </c>
      <c r="T32" s="101" t="s">
        <v>94</v>
      </c>
      <c r="U32" s="125" t="s">
        <v>90</v>
      </c>
    </row>
    <row r="33" s="66" customFormat="1" ht="24" spans="1:21">
      <c r="A33" s="301" t="s">
        <v>66</v>
      </c>
      <c r="B33" s="80">
        <v>29</v>
      </c>
      <c r="C33" s="81" t="s">
        <v>165</v>
      </c>
      <c r="D33" s="84" t="s">
        <v>68</v>
      </c>
      <c r="E33" s="84" t="s">
        <v>166</v>
      </c>
      <c r="F33" s="84" t="s">
        <v>167</v>
      </c>
      <c r="G33" s="98">
        <v>511.49</v>
      </c>
      <c r="H33" s="98">
        <v>56.1</v>
      </c>
      <c r="I33" s="98">
        <v>62.35</v>
      </c>
      <c r="J33" s="98">
        <v>56.52</v>
      </c>
      <c r="K33" s="98">
        <v>52.58</v>
      </c>
      <c r="L33" s="99">
        <v>21</v>
      </c>
      <c r="M33" s="302">
        <v>60</v>
      </c>
      <c r="N33" s="99">
        <v>1</v>
      </c>
      <c r="O33" s="99">
        <v>0</v>
      </c>
      <c r="P33" s="99">
        <v>2</v>
      </c>
      <c r="Q33" s="99">
        <v>3</v>
      </c>
      <c r="R33" s="99">
        <v>1</v>
      </c>
      <c r="S33" s="99">
        <v>1</v>
      </c>
      <c r="T33" s="101" t="s">
        <v>76</v>
      </c>
      <c r="U33" s="125" t="s">
        <v>72</v>
      </c>
    </row>
    <row r="34" s="66" customFormat="1" ht="84" spans="1:21">
      <c r="A34" s="301" t="s">
        <v>66</v>
      </c>
      <c r="B34" s="80">
        <v>30</v>
      </c>
      <c r="C34" s="81" t="s">
        <v>168</v>
      </c>
      <c r="D34" s="81" t="s">
        <v>68</v>
      </c>
      <c r="E34" s="81" t="s">
        <v>169</v>
      </c>
      <c r="F34" s="81" t="s">
        <v>170</v>
      </c>
      <c r="G34" s="113">
        <v>120366.6</v>
      </c>
      <c r="H34" s="114">
        <v>10.1</v>
      </c>
      <c r="I34" s="114">
        <v>49.29</v>
      </c>
      <c r="J34" s="114">
        <v>50.81</v>
      </c>
      <c r="K34" s="114">
        <v>3.54</v>
      </c>
      <c r="L34" s="112">
        <v>130</v>
      </c>
      <c r="M34" s="307">
        <v>16.8</v>
      </c>
      <c r="N34" s="112">
        <v>3</v>
      </c>
      <c r="O34" s="112">
        <v>7</v>
      </c>
      <c r="P34" s="112">
        <v>0</v>
      </c>
      <c r="Q34" s="112">
        <v>0</v>
      </c>
      <c r="R34" s="112">
        <v>1</v>
      </c>
      <c r="S34" s="112">
        <v>1</v>
      </c>
      <c r="T34" s="112" t="s">
        <v>76</v>
      </c>
      <c r="U34" s="131" t="s">
        <v>76</v>
      </c>
    </row>
    <row r="35" s="66" customFormat="1" ht="36" spans="1:21">
      <c r="A35" s="301" t="s">
        <v>66</v>
      </c>
      <c r="B35" s="80">
        <v>31</v>
      </c>
      <c r="C35" s="81" t="s">
        <v>171</v>
      </c>
      <c r="D35" s="84" t="s">
        <v>99</v>
      </c>
      <c r="E35" s="84" t="s">
        <v>172</v>
      </c>
      <c r="F35" s="84" t="s">
        <v>173</v>
      </c>
      <c r="G35" s="107">
        <v>6938.3</v>
      </c>
      <c r="H35" s="103">
        <v>66.22</v>
      </c>
      <c r="I35" s="103">
        <v>95.84</v>
      </c>
      <c r="J35" s="103">
        <v>441.37</v>
      </c>
      <c r="K35" s="103">
        <v>8.08</v>
      </c>
      <c r="L35" s="101">
        <v>38</v>
      </c>
      <c r="M35" s="303">
        <v>39</v>
      </c>
      <c r="N35" s="101">
        <v>0</v>
      </c>
      <c r="O35" s="101">
        <v>0</v>
      </c>
      <c r="P35" s="101">
        <v>27</v>
      </c>
      <c r="Q35" s="101">
        <v>0</v>
      </c>
      <c r="R35" s="101">
        <v>0</v>
      </c>
      <c r="S35" s="101">
        <v>0</v>
      </c>
      <c r="T35" s="101" t="s">
        <v>71</v>
      </c>
      <c r="U35" s="124" t="s">
        <v>101</v>
      </c>
    </row>
    <row r="36" s="66" customFormat="1" ht="48" spans="1:21">
      <c r="A36" s="301" t="s">
        <v>66</v>
      </c>
      <c r="B36" s="80">
        <v>32</v>
      </c>
      <c r="C36" s="81" t="s">
        <v>174</v>
      </c>
      <c r="D36" s="84" t="s">
        <v>175</v>
      </c>
      <c r="E36" s="84" t="s">
        <v>176</v>
      </c>
      <c r="F36" s="84" t="s">
        <v>177</v>
      </c>
      <c r="G36" s="107">
        <v>6033.68</v>
      </c>
      <c r="H36" s="107">
        <v>84.69</v>
      </c>
      <c r="I36" s="107">
        <v>43.82</v>
      </c>
      <c r="J36" s="107">
        <v>54.23</v>
      </c>
      <c r="K36" s="107">
        <v>4.23</v>
      </c>
      <c r="L36" s="101">
        <v>62</v>
      </c>
      <c r="M36" s="305">
        <v>45.93</v>
      </c>
      <c r="N36" s="101">
        <v>1</v>
      </c>
      <c r="O36" s="101">
        <v>10</v>
      </c>
      <c r="P36" s="101">
        <v>1</v>
      </c>
      <c r="Q36" s="101">
        <v>5</v>
      </c>
      <c r="R36" s="101">
        <v>1</v>
      </c>
      <c r="S36" s="101">
        <v>0</v>
      </c>
      <c r="T36" s="101" t="s">
        <v>94</v>
      </c>
      <c r="U36" s="130" t="s">
        <v>94</v>
      </c>
    </row>
    <row r="37" s="68" customFormat="1" ht="24" spans="1:21">
      <c r="A37" s="89" t="s">
        <v>178</v>
      </c>
      <c r="B37" s="84">
        <v>1</v>
      </c>
      <c r="C37" s="84" t="s">
        <v>179</v>
      </c>
      <c r="D37" s="84" t="s">
        <v>87</v>
      </c>
      <c r="E37" s="84" t="s">
        <v>180</v>
      </c>
      <c r="F37" s="84" t="s">
        <v>181</v>
      </c>
      <c r="G37" s="107">
        <v>52263</v>
      </c>
      <c r="H37" s="107">
        <v>27</v>
      </c>
      <c r="I37" s="107">
        <v>75</v>
      </c>
      <c r="J37" s="107">
        <v>35</v>
      </c>
      <c r="K37" s="107">
        <v>3.33</v>
      </c>
      <c r="L37" s="101">
        <v>56</v>
      </c>
      <c r="M37" s="107">
        <v>16</v>
      </c>
      <c r="N37" s="101">
        <v>0</v>
      </c>
      <c r="O37" s="101">
        <v>8</v>
      </c>
      <c r="P37" s="101">
        <v>0</v>
      </c>
      <c r="Q37" s="101">
        <v>0</v>
      </c>
      <c r="R37" s="101">
        <v>0</v>
      </c>
      <c r="S37" s="101">
        <v>0</v>
      </c>
      <c r="T37" s="101" t="s">
        <v>94</v>
      </c>
      <c r="U37" s="130" t="s">
        <v>94</v>
      </c>
    </row>
    <row r="38" s="68" customFormat="1" ht="24" spans="1:21">
      <c r="A38" s="89" t="s">
        <v>178</v>
      </c>
      <c r="B38" s="84">
        <v>2</v>
      </c>
      <c r="C38" s="84" t="s">
        <v>182</v>
      </c>
      <c r="D38" s="84" t="s">
        <v>96</v>
      </c>
      <c r="E38" s="84" t="s">
        <v>183</v>
      </c>
      <c r="F38" s="84" t="s">
        <v>184</v>
      </c>
      <c r="G38" s="107">
        <v>12200</v>
      </c>
      <c r="H38" s="107">
        <v>41.68</v>
      </c>
      <c r="I38" s="107">
        <v>108.53</v>
      </c>
      <c r="J38" s="107">
        <v>74.07</v>
      </c>
      <c r="K38" s="107">
        <v>4.55</v>
      </c>
      <c r="L38" s="101">
        <v>62</v>
      </c>
      <c r="M38" s="107">
        <v>11</v>
      </c>
      <c r="N38" s="101"/>
      <c r="O38" s="101">
        <v>31</v>
      </c>
      <c r="P38" s="101"/>
      <c r="Q38" s="101"/>
      <c r="R38" s="101"/>
      <c r="S38" s="101"/>
      <c r="T38" s="123" t="s">
        <v>71</v>
      </c>
      <c r="U38" s="124" t="s">
        <v>72</v>
      </c>
    </row>
    <row r="39" s="68" customFormat="1" ht="24" spans="1:21">
      <c r="A39" s="89" t="s">
        <v>178</v>
      </c>
      <c r="B39" s="84">
        <v>3</v>
      </c>
      <c r="C39" s="90" t="s">
        <v>185</v>
      </c>
      <c r="D39" s="84" t="s">
        <v>186</v>
      </c>
      <c r="E39" s="84" t="s">
        <v>84</v>
      </c>
      <c r="F39" s="90" t="s">
        <v>187</v>
      </c>
      <c r="G39" s="107">
        <v>9373</v>
      </c>
      <c r="H39" s="107">
        <v>52</v>
      </c>
      <c r="I39" s="107">
        <v>139</v>
      </c>
      <c r="J39" s="107">
        <v>50</v>
      </c>
      <c r="K39" s="107">
        <v>9.6</v>
      </c>
      <c r="L39" s="101">
        <v>156</v>
      </c>
      <c r="M39" s="107">
        <v>54</v>
      </c>
      <c r="N39" s="101">
        <v>0</v>
      </c>
      <c r="O39" s="101">
        <v>4</v>
      </c>
      <c r="P39" s="101">
        <v>0</v>
      </c>
      <c r="Q39" s="101">
        <v>0</v>
      </c>
      <c r="R39" s="101">
        <v>3</v>
      </c>
      <c r="S39" s="101">
        <v>1</v>
      </c>
      <c r="T39" s="101" t="s">
        <v>76</v>
      </c>
      <c r="U39" s="130" t="s">
        <v>76</v>
      </c>
    </row>
    <row r="40" s="68" customFormat="1" ht="24" spans="1:21">
      <c r="A40" s="89" t="s">
        <v>178</v>
      </c>
      <c r="B40" s="84">
        <v>4</v>
      </c>
      <c r="C40" s="84" t="s">
        <v>188</v>
      </c>
      <c r="D40" s="84" t="s">
        <v>96</v>
      </c>
      <c r="E40" s="84" t="s">
        <v>189</v>
      </c>
      <c r="F40" s="84" t="s">
        <v>190</v>
      </c>
      <c r="G40" s="107">
        <v>6030.92</v>
      </c>
      <c r="H40" s="107">
        <v>53.51</v>
      </c>
      <c r="I40" s="107">
        <v>148.43</v>
      </c>
      <c r="J40" s="107">
        <v>78.68</v>
      </c>
      <c r="K40" s="107">
        <v>5.75</v>
      </c>
      <c r="L40" s="101">
        <v>38</v>
      </c>
      <c r="M40" s="107">
        <v>18.5</v>
      </c>
      <c r="N40" s="101">
        <v>2</v>
      </c>
      <c r="O40" s="101">
        <v>2</v>
      </c>
      <c r="P40" s="101">
        <v>0</v>
      </c>
      <c r="Q40" s="101">
        <v>0</v>
      </c>
      <c r="R40" s="101">
        <v>1</v>
      </c>
      <c r="S40" s="101">
        <v>0</v>
      </c>
      <c r="T40" s="101" t="s">
        <v>76</v>
      </c>
      <c r="U40" s="130" t="s">
        <v>76</v>
      </c>
    </row>
    <row r="41" s="68" customFormat="1" spans="1:21">
      <c r="A41" s="89" t="s">
        <v>178</v>
      </c>
      <c r="B41" s="84">
        <v>5</v>
      </c>
      <c r="C41" s="84" t="s">
        <v>191</v>
      </c>
      <c r="D41" s="84" t="s">
        <v>96</v>
      </c>
      <c r="E41" s="84" t="s">
        <v>192</v>
      </c>
      <c r="F41" s="84" t="s">
        <v>193</v>
      </c>
      <c r="G41" s="107">
        <v>65323</v>
      </c>
      <c r="H41" s="107">
        <v>13.1</v>
      </c>
      <c r="I41" s="107">
        <v>687.6</v>
      </c>
      <c r="J41" s="107">
        <v>17.1</v>
      </c>
      <c r="K41" s="107">
        <v>3.5</v>
      </c>
      <c r="L41" s="101">
        <v>96</v>
      </c>
      <c r="M41" s="107">
        <v>23.5</v>
      </c>
      <c r="N41" s="101">
        <v>3</v>
      </c>
      <c r="O41" s="101">
        <v>5</v>
      </c>
      <c r="P41" s="101">
        <v>0</v>
      </c>
      <c r="Q41" s="101">
        <v>12</v>
      </c>
      <c r="R41" s="101">
        <v>1</v>
      </c>
      <c r="S41" s="101">
        <v>0</v>
      </c>
      <c r="T41" s="101" t="s">
        <v>76</v>
      </c>
      <c r="U41" s="124" t="s">
        <v>72</v>
      </c>
    </row>
    <row r="42" s="68" customFormat="1" spans="1:21">
      <c r="A42" s="89" t="s">
        <v>178</v>
      </c>
      <c r="B42" s="84">
        <v>6</v>
      </c>
      <c r="C42" s="84" t="s">
        <v>194</v>
      </c>
      <c r="D42" s="84" t="s">
        <v>96</v>
      </c>
      <c r="E42" s="84" t="s">
        <v>195</v>
      </c>
      <c r="F42" s="84" t="s">
        <v>196</v>
      </c>
      <c r="G42" s="107">
        <v>19188</v>
      </c>
      <c r="H42" s="107">
        <v>17.77</v>
      </c>
      <c r="I42" s="107">
        <v>56.93</v>
      </c>
      <c r="J42" s="107">
        <v>-21.78</v>
      </c>
      <c r="K42" s="107">
        <v>4.6</v>
      </c>
      <c r="L42" s="101">
        <v>46</v>
      </c>
      <c r="M42" s="107">
        <v>4.6</v>
      </c>
      <c r="N42" s="101">
        <v>0</v>
      </c>
      <c r="O42" s="101">
        <v>7</v>
      </c>
      <c r="P42" s="101">
        <v>0</v>
      </c>
      <c r="Q42" s="101">
        <v>3</v>
      </c>
      <c r="R42" s="101">
        <v>1</v>
      </c>
      <c r="S42" s="101">
        <v>1</v>
      </c>
      <c r="T42" s="101" t="s">
        <v>197</v>
      </c>
      <c r="U42" s="130" t="s">
        <v>94</v>
      </c>
    </row>
    <row r="43" s="68" customFormat="1" ht="24" spans="1:21">
      <c r="A43" s="89" t="s">
        <v>178</v>
      </c>
      <c r="B43" s="84">
        <v>7</v>
      </c>
      <c r="C43" s="84" t="s">
        <v>198</v>
      </c>
      <c r="D43" s="91" t="s">
        <v>96</v>
      </c>
      <c r="E43" s="91" t="s">
        <v>199</v>
      </c>
      <c r="F43" s="84" t="s">
        <v>200</v>
      </c>
      <c r="G43" s="98">
        <v>7420</v>
      </c>
      <c r="H43" s="98">
        <v>57.55</v>
      </c>
      <c r="I43" s="98">
        <v>299.43</v>
      </c>
      <c r="J43" s="98">
        <v>202.08</v>
      </c>
      <c r="K43" s="98">
        <v>4.2</v>
      </c>
      <c r="L43" s="99">
        <v>47</v>
      </c>
      <c r="M43" s="98">
        <v>14</v>
      </c>
      <c r="N43" s="101">
        <v>1</v>
      </c>
      <c r="O43" s="99">
        <v>2</v>
      </c>
      <c r="P43" s="99">
        <v>0</v>
      </c>
      <c r="Q43" s="99">
        <v>0</v>
      </c>
      <c r="R43" s="99">
        <v>0</v>
      </c>
      <c r="S43" s="99">
        <v>0</v>
      </c>
      <c r="T43" s="99" t="s">
        <v>71</v>
      </c>
      <c r="U43" s="124" t="s">
        <v>101</v>
      </c>
    </row>
    <row r="44" s="68" customFormat="1" ht="24" spans="1:21">
      <c r="A44" s="89" t="s">
        <v>178</v>
      </c>
      <c r="B44" s="84">
        <v>8</v>
      </c>
      <c r="C44" s="84" t="s">
        <v>201</v>
      </c>
      <c r="D44" s="84" t="s">
        <v>96</v>
      </c>
      <c r="E44" s="84" t="s">
        <v>129</v>
      </c>
      <c r="F44" s="84" t="s">
        <v>202</v>
      </c>
      <c r="G44" s="107">
        <v>22850</v>
      </c>
      <c r="H44" s="107">
        <v>38.23</v>
      </c>
      <c r="I44" s="107">
        <v>120.08</v>
      </c>
      <c r="J44" s="107">
        <v>44.61</v>
      </c>
      <c r="K44" s="107">
        <v>5.21</v>
      </c>
      <c r="L44" s="101">
        <v>62</v>
      </c>
      <c r="M44" s="107">
        <v>22.71</v>
      </c>
      <c r="N44" s="101"/>
      <c r="O44" s="101">
        <v>12</v>
      </c>
      <c r="P44" s="101"/>
      <c r="Q44" s="101">
        <v>1</v>
      </c>
      <c r="R44" s="101"/>
      <c r="S44" s="101"/>
      <c r="T44" s="123" t="s">
        <v>71</v>
      </c>
      <c r="U44" s="124" t="s">
        <v>72</v>
      </c>
    </row>
    <row r="45" s="68" customFormat="1" ht="162" spans="1:21">
      <c r="A45" s="89" t="s">
        <v>178</v>
      </c>
      <c r="B45" s="84">
        <v>9</v>
      </c>
      <c r="C45" s="84" t="s">
        <v>203</v>
      </c>
      <c r="D45" s="84" t="s">
        <v>96</v>
      </c>
      <c r="E45" s="84" t="s">
        <v>143</v>
      </c>
      <c r="F45" s="84" t="s">
        <v>204</v>
      </c>
      <c r="G45" s="107">
        <v>7794</v>
      </c>
      <c r="H45" s="107">
        <v>60.94</v>
      </c>
      <c r="I45" s="107">
        <v>159.21</v>
      </c>
      <c r="J45" s="107">
        <v>56.93</v>
      </c>
      <c r="K45" s="107">
        <v>6.13</v>
      </c>
      <c r="L45" s="101">
        <v>20</v>
      </c>
      <c r="M45" s="107">
        <v>33</v>
      </c>
      <c r="N45" s="101">
        <v>3</v>
      </c>
      <c r="O45" s="101">
        <v>4</v>
      </c>
      <c r="P45" s="101">
        <v>0</v>
      </c>
      <c r="Q45" s="101">
        <v>2</v>
      </c>
      <c r="R45" s="101">
        <v>0</v>
      </c>
      <c r="S45" s="101">
        <v>1</v>
      </c>
      <c r="T45" s="101" t="s">
        <v>76</v>
      </c>
      <c r="U45" s="130" t="s">
        <v>94</v>
      </c>
    </row>
    <row r="46" s="68" customFormat="1" ht="36" spans="1:21">
      <c r="A46" s="89" t="s">
        <v>178</v>
      </c>
      <c r="B46" s="84">
        <v>10</v>
      </c>
      <c r="C46" s="84" t="s">
        <v>205</v>
      </c>
      <c r="D46" s="84" t="s">
        <v>96</v>
      </c>
      <c r="E46" s="84" t="s">
        <v>192</v>
      </c>
      <c r="F46" s="84" t="s">
        <v>206</v>
      </c>
      <c r="G46" s="107">
        <v>2086</v>
      </c>
      <c r="H46" s="107">
        <v>21.9</v>
      </c>
      <c r="I46" s="107">
        <v>255.2</v>
      </c>
      <c r="J46" s="107">
        <v>80.5</v>
      </c>
      <c r="K46" s="107">
        <v>12</v>
      </c>
      <c r="L46" s="101">
        <v>23</v>
      </c>
      <c r="M46" s="107">
        <v>33</v>
      </c>
      <c r="N46" s="101">
        <v>3</v>
      </c>
      <c r="O46" s="101">
        <v>13</v>
      </c>
      <c r="P46" s="101"/>
      <c r="Q46" s="101"/>
      <c r="R46" s="101">
        <v>1</v>
      </c>
      <c r="S46" s="101">
        <v>1</v>
      </c>
      <c r="T46" s="123" t="s">
        <v>90</v>
      </c>
      <c r="U46" s="130" t="s">
        <v>94</v>
      </c>
    </row>
    <row r="47" s="68" customFormat="1" ht="24" spans="1:21">
      <c r="A47" s="89" t="s">
        <v>178</v>
      </c>
      <c r="B47" s="84">
        <v>11</v>
      </c>
      <c r="C47" s="84" t="s">
        <v>207</v>
      </c>
      <c r="D47" s="84" t="s">
        <v>96</v>
      </c>
      <c r="E47" s="84" t="s">
        <v>202</v>
      </c>
      <c r="F47" s="84" t="s">
        <v>208</v>
      </c>
      <c r="G47" s="107">
        <v>7636</v>
      </c>
      <c r="H47" s="107">
        <v>30.1</v>
      </c>
      <c r="I47" s="107">
        <v>42.1</v>
      </c>
      <c r="J47" s="107">
        <v>48.3</v>
      </c>
      <c r="K47" s="107">
        <v>5.5</v>
      </c>
      <c r="L47" s="101">
        <v>24</v>
      </c>
      <c r="M47" s="107">
        <v>20</v>
      </c>
      <c r="N47" s="101">
        <v>3</v>
      </c>
      <c r="O47" s="101">
        <v>2</v>
      </c>
      <c r="P47" s="101">
        <v>0</v>
      </c>
      <c r="Q47" s="101">
        <v>0</v>
      </c>
      <c r="R47" s="101">
        <v>1</v>
      </c>
      <c r="S47" s="101">
        <v>0</v>
      </c>
      <c r="T47" s="123" t="s">
        <v>90</v>
      </c>
      <c r="U47" s="124" t="s">
        <v>71</v>
      </c>
    </row>
    <row r="48" s="68" customFormat="1" ht="24" spans="1:21">
      <c r="A48" s="89" t="s">
        <v>178</v>
      </c>
      <c r="B48" s="84">
        <v>12</v>
      </c>
      <c r="C48" s="88" t="s">
        <v>209</v>
      </c>
      <c r="D48" s="84" t="s">
        <v>96</v>
      </c>
      <c r="E48" s="84" t="s">
        <v>146</v>
      </c>
      <c r="F48" s="84" t="s">
        <v>210</v>
      </c>
      <c r="G48" s="98">
        <v>2687.87</v>
      </c>
      <c r="H48" s="98">
        <v>19.38</v>
      </c>
      <c r="I48" s="98">
        <v>908.37</v>
      </c>
      <c r="J48" s="98">
        <v>35.98</v>
      </c>
      <c r="K48" s="98">
        <v>6.85</v>
      </c>
      <c r="L48" s="99">
        <v>13</v>
      </c>
      <c r="M48" s="98">
        <v>13</v>
      </c>
      <c r="N48" s="101">
        <v>0</v>
      </c>
      <c r="O48" s="99">
        <v>1</v>
      </c>
      <c r="P48" s="99">
        <v>0</v>
      </c>
      <c r="Q48" s="99">
        <v>0</v>
      </c>
      <c r="R48" s="99">
        <v>1</v>
      </c>
      <c r="S48" s="99">
        <v>0</v>
      </c>
      <c r="T48" s="99" t="s">
        <v>76</v>
      </c>
      <c r="U48" s="132" t="s">
        <v>94</v>
      </c>
    </row>
    <row r="49" s="68" customFormat="1" ht="24" spans="1:21">
      <c r="A49" s="89" t="s">
        <v>178</v>
      </c>
      <c r="B49" s="84">
        <v>13</v>
      </c>
      <c r="C49" s="84" t="s">
        <v>211</v>
      </c>
      <c r="D49" s="84" t="s">
        <v>96</v>
      </c>
      <c r="E49" s="68" t="s">
        <v>192</v>
      </c>
      <c r="F49" s="84" t="s">
        <v>212</v>
      </c>
      <c r="G49" s="107">
        <v>11425</v>
      </c>
      <c r="H49" s="107">
        <v>6.28</v>
      </c>
      <c r="I49" s="107">
        <v>51.62</v>
      </c>
      <c r="J49" s="107">
        <v>178.27</v>
      </c>
      <c r="K49" s="107">
        <v>4.7</v>
      </c>
      <c r="L49" s="101">
        <v>26</v>
      </c>
      <c r="M49" s="107">
        <v>10.8</v>
      </c>
      <c r="N49" s="101">
        <v>1</v>
      </c>
      <c r="O49" s="101">
        <v>6</v>
      </c>
      <c r="P49" s="101">
        <v>0</v>
      </c>
      <c r="Q49" s="101">
        <v>0</v>
      </c>
      <c r="R49" s="101">
        <v>0</v>
      </c>
      <c r="S49" s="101">
        <v>1</v>
      </c>
      <c r="T49" s="101" t="s">
        <v>94</v>
      </c>
      <c r="U49" s="130" t="s">
        <v>94</v>
      </c>
    </row>
    <row r="50" s="68" customFormat="1" ht="24" spans="1:21">
      <c r="A50" s="89" t="s">
        <v>178</v>
      </c>
      <c r="B50" s="84">
        <v>14</v>
      </c>
      <c r="C50" s="88" t="s">
        <v>213</v>
      </c>
      <c r="D50" s="84" t="s">
        <v>186</v>
      </c>
      <c r="E50" s="84" t="s">
        <v>192</v>
      </c>
      <c r="F50" s="90" t="s">
        <v>214</v>
      </c>
      <c r="G50" s="107">
        <v>26251</v>
      </c>
      <c r="H50" s="107">
        <v>1.33</v>
      </c>
      <c r="I50" s="107">
        <v>36</v>
      </c>
      <c r="J50" s="107">
        <v>22</v>
      </c>
      <c r="K50" s="107">
        <v>3.43</v>
      </c>
      <c r="L50" s="101">
        <v>39</v>
      </c>
      <c r="M50" s="107">
        <v>30</v>
      </c>
      <c r="N50" s="101">
        <v>0</v>
      </c>
      <c r="O50" s="101">
        <v>7</v>
      </c>
      <c r="P50" s="101">
        <v>6</v>
      </c>
      <c r="Q50" s="101">
        <v>4</v>
      </c>
      <c r="R50" s="101">
        <v>0</v>
      </c>
      <c r="S50" s="101">
        <v>1</v>
      </c>
      <c r="T50" s="101" t="s">
        <v>94</v>
      </c>
      <c r="U50" s="130" t="s">
        <v>76</v>
      </c>
    </row>
    <row r="51" s="68" customFormat="1" ht="24" spans="1:21">
      <c r="A51" s="89" t="s">
        <v>178</v>
      </c>
      <c r="B51" s="84">
        <v>15</v>
      </c>
      <c r="C51" s="88" t="s">
        <v>215</v>
      </c>
      <c r="D51" s="84" t="s">
        <v>186</v>
      </c>
      <c r="E51" s="84" t="s">
        <v>163</v>
      </c>
      <c r="F51" s="90" t="s">
        <v>216</v>
      </c>
      <c r="G51" s="98">
        <v>7394</v>
      </c>
      <c r="H51" s="98">
        <v>40.59</v>
      </c>
      <c r="I51" s="98">
        <v>7.33</v>
      </c>
      <c r="J51" s="98">
        <v>-5.8</v>
      </c>
      <c r="K51" s="98">
        <v>4.42</v>
      </c>
      <c r="L51" s="99">
        <v>32</v>
      </c>
      <c r="M51" s="98">
        <v>24.8</v>
      </c>
      <c r="N51" s="99">
        <v>2</v>
      </c>
      <c r="O51" s="99">
        <v>3</v>
      </c>
      <c r="P51" s="99">
        <v>0</v>
      </c>
      <c r="Q51" s="99">
        <v>0</v>
      </c>
      <c r="R51" s="99">
        <v>0</v>
      </c>
      <c r="S51" s="99">
        <v>0</v>
      </c>
      <c r="T51" s="99" t="s">
        <v>76</v>
      </c>
      <c r="U51" s="132" t="s">
        <v>76</v>
      </c>
    </row>
    <row r="52" s="68" customFormat="1" ht="37.5" spans="1:21">
      <c r="A52" s="89" t="s">
        <v>178</v>
      </c>
      <c r="B52" s="84">
        <v>16</v>
      </c>
      <c r="C52" s="84" t="s">
        <v>217</v>
      </c>
      <c r="D52" s="84" t="s">
        <v>218</v>
      </c>
      <c r="E52" s="84" t="s">
        <v>129</v>
      </c>
      <c r="F52" s="90" t="s">
        <v>219</v>
      </c>
      <c r="G52" s="107">
        <v>3222.81</v>
      </c>
      <c r="H52" s="107">
        <v>100</v>
      </c>
      <c r="I52" s="107">
        <v>100</v>
      </c>
      <c r="J52" s="107">
        <v>220.5</v>
      </c>
      <c r="K52" s="107">
        <v>100</v>
      </c>
      <c r="L52" s="101">
        <v>11</v>
      </c>
      <c r="M52" s="107">
        <v>25</v>
      </c>
      <c r="N52" s="101">
        <v>1</v>
      </c>
      <c r="O52" s="101">
        <v>5</v>
      </c>
      <c r="P52" s="101">
        <v>0</v>
      </c>
      <c r="Q52" s="101">
        <v>0</v>
      </c>
      <c r="R52" s="101">
        <v>0</v>
      </c>
      <c r="S52" s="101">
        <v>0</v>
      </c>
      <c r="T52" s="101" t="s">
        <v>94</v>
      </c>
      <c r="U52" s="130" t="s">
        <v>94</v>
      </c>
    </row>
    <row r="53" s="68" customFormat="1" ht="24" spans="1:21">
      <c r="A53" s="89" t="s">
        <v>178</v>
      </c>
      <c r="B53" s="84">
        <v>17</v>
      </c>
      <c r="C53" s="84" t="s">
        <v>220</v>
      </c>
      <c r="D53" s="84" t="s">
        <v>218</v>
      </c>
      <c r="E53" s="84" t="s">
        <v>221</v>
      </c>
      <c r="F53" s="92" t="s">
        <v>222</v>
      </c>
      <c r="G53" s="107">
        <v>10965.45</v>
      </c>
      <c r="H53" s="118">
        <v>23.7</v>
      </c>
      <c r="I53" s="107">
        <v>-14</v>
      </c>
      <c r="J53" s="107">
        <v>0</v>
      </c>
      <c r="K53" s="118">
        <v>4.23</v>
      </c>
      <c r="L53" s="101">
        <v>12</v>
      </c>
      <c r="M53" s="107">
        <v>24</v>
      </c>
      <c r="N53" s="101">
        <v>6</v>
      </c>
      <c r="O53" s="308">
        <v>3</v>
      </c>
      <c r="P53" s="101">
        <v>0</v>
      </c>
      <c r="Q53" s="101">
        <v>0</v>
      </c>
      <c r="R53" s="101">
        <v>0</v>
      </c>
      <c r="S53" s="101">
        <v>1</v>
      </c>
      <c r="T53" s="101" t="s">
        <v>94</v>
      </c>
      <c r="U53" s="130" t="s">
        <v>76</v>
      </c>
    </row>
    <row r="54" s="68" customFormat="1" ht="24" spans="1:21">
      <c r="A54" s="89" t="s">
        <v>178</v>
      </c>
      <c r="B54" s="84">
        <v>18</v>
      </c>
      <c r="C54" s="84" t="s">
        <v>223</v>
      </c>
      <c r="D54" s="91" t="s">
        <v>224</v>
      </c>
      <c r="E54" s="91" t="s">
        <v>163</v>
      </c>
      <c r="F54" s="84" t="s">
        <v>225</v>
      </c>
      <c r="G54" s="98">
        <v>5068</v>
      </c>
      <c r="H54" s="98">
        <v>41.79</v>
      </c>
      <c r="I54" s="98">
        <v>104.25</v>
      </c>
      <c r="J54" s="98">
        <v>141.26</v>
      </c>
      <c r="K54" s="98">
        <v>5.41</v>
      </c>
      <c r="L54" s="99">
        <v>17</v>
      </c>
      <c r="M54" s="98">
        <v>13</v>
      </c>
      <c r="N54" s="99">
        <v>7</v>
      </c>
      <c r="O54" s="99">
        <v>2</v>
      </c>
      <c r="P54" s="99">
        <v>0</v>
      </c>
      <c r="Q54" s="99">
        <v>4</v>
      </c>
      <c r="R54" s="99">
        <v>0</v>
      </c>
      <c r="S54" s="99">
        <v>0</v>
      </c>
      <c r="T54" s="99" t="s">
        <v>94</v>
      </c>
      <c r="U54" s="132" t="s">
        <v>94</v>
      </c>
    </row>
    <row r="55" s="68" customFormat="1" ht="24" spans="1:21">
      <c r="A55" s="89" t="s">
        <v>178</v>
      </c>
      <c r="B55" s="84">
        <v>19</v>
      </c>
      <c r="C55" s="84" t="s">
        <v>226</v>
      </c>
      <c r="D55" s="84" t="s">
        <v>218</v>
      </c>
      <c r="E55" s="84" t="s">
        <v>227</v>
      </c>
      <c r="F55" s="84" t="s">
        <v>228</v>
      </c>
      <c r="G55" s="98">
        <v>17548</v>
      </c>
      <c r="H55" s="98">
        <v>25.83</v>
      </c>
      <c r="I55" s="98">
        <v>19.86</v>
      </c>
      <c r="J55" s="98">
        <v>29.87</v>
      </c>
      <c r="K55" s="98">
        <v>2.7</v>
      </c>
      <c r="L55" s="99">
        <v>36</v>
      </c>
      <c r="M55" s="98">
        <v>33</v>
      </c>
      <c r="N55" s="99">
        <v>0</v>
      </c>
      <c r="O55" s="99">
        <v>1</v>
      </c>
      <c r="P55" s="99">
        <v>0</v>
      </c>
      <c r="Q55" s="99">
        <v>0</v>
      </c>
      <c r="R55" s="99">
        <v>0</v>
      </c>
      <c r="S55" s="99">
        <v>0</v>
      </c>
      <c r="T55" s="99" t="s">
        <v>94</v>
      </c>
      <c r="U55" s="132" t="s">
        <v>94</v>
      </c>
    </row>
    <row r="56" s="68" customFormat="1" ht="24" spans="1:21">
      <c r="A56" s="89" t="s">
        <v>178</v>
      </c>
      <c r="B56" s="84">
        <v>20</v>
      </c>
      <c r="C56" s="84" t="s">
        <v>229</v>
      </c>
      <c r="D56" s="84" t="s">
        <v>186</v>
      </c>
      <c r="E56" s="84" t="s">
        <v>230</v>
      </c>
      <c r="F56" s="84" t="s">
        <v>231</v>
      </c>
      <c r="G56" s="98">
        <v>2390.61</v>
      </c>
      <c r="H56" s="98">
        <v>30.7</v>
      </c>
      <c r="I56" s="98">
        <v>30</v>
      </c>
      <c r="J56" s="98">
        <v>32</v>
      </c>
      <c r="K56" s="98">
        <v>29</v>
      </c>
      <c r="L56" s="99">
        <v>15</v>
      </c>
      <c r="M56" s="98">
        <v>31</v>
      </c>
      <c r="N56" s="99">
        <v>0</v>
      </c>
      <c r="O56" s="99">
        <v>2</v>
      </c>
      <c r="P56" s="99">
        <v>0</v>
      </c>
      <c r="Q56" s="99">
        <v>0</v>
      </c>
      <c r="R56" s="99">
        <v>0</v>
      </c>
      <c r="S56" s="99">
        <v>0</v>
      </c>
      <c r="T56" s="99" t="s">
        <v>94</v>
      </c>
      <c r="U56" s="132" t="s">
        <v>94</v>
      </c>
    </row>
    <row r="57" s="68" customFormat="1" ht="24" spans="1:21">
      <c r="A57" s="89" t="s">
        <v>178</v>
      </c>
      <c r="B57" s="84">
        <v>21</v>
      </c>
      <c r="C57" s="84" t="s">
        <v>232</v>
      </c>
      <c r="D57" s="91" t="s">
        <v>96</v>
      </c>
      <c r="E57" s="91" t="s">
        <v>233</v>
      </c>
      <c r="F57" s="84" t="s">
        <v>234</v>
      </c>
      <c r="G57" s="98">
        <v>4772</v>
      </c>
      <c r="H57" s="107">
        <v>35.27</v>
      </c>
      <c r="I57" s="107">
        <v>0</v>
      </c>
      <c r="J57" s="107">
        <v>0</v>
      </c>
      <c r="K57" s="107">
        <v>6.95</v>
      </c>
      <c r="L57" s="101">
        <v>17</v>
      </c>
      <c r="M57" s="107">
        <v>13</v>
      </c>
      <c r="N57" s="101"/>
      <c r="O57" s="101"/>
      <c r="P57" s="101"/>
      <c r="Q57" s="101"/>
      <c r="R57" s="101"/>
      <c r="S57" s="101"/>
      <c r="T57" s="123" t="s">
        <v>71</v>
      </c>
      <c r="U57" s="130"/>
    </row>
    <row r="58" s="68" customFormat="1" ht="24" spans="1:21">
      <c r="A58" s="89" t="s">
        <v>178</v>
      </c>
      <c r="B58" s="84">
        <v>22</v>
      </c>
      <c r="C58" s="84" t="s">
        <v>235</v>
      </c>
      <c r="D58" s="84" t="s">
        <v>96</v>
      </c>
      <c r="E58" s="84" t="s">
        <v>236</v>
      </c>
      <c r="F58" s="84" t="s">
        <v>237</v>
      </c>
      <c r="G58" s="107">
        <v>10940</v>
      </c>
      <c r="H58" s="107">
        <v>26.07</v>
      </c>
      <c r="I58" s="107">
        <v>182.8</v>
      </c>
      <c r="J58" s="107">
        <v>46.97</v>
      </c>
      <c r="K58" s="107">
        <v>4.06</v>
      </c>
      <c r="L58" s="101">
        <v>32</v>
      </c>
      <c r="M58" s="107">
        <v>26</v>
      </c>
      <c r="N58" s="101"/>
      <c r="O58" s="101">
        <v>16</v>
      </c>
      <c r="P58" s="101"/>
      <c r="Q58" s="101"/>
      <c r="R58" s="101">
        <v>1</v>
      </c>
      <c r="S58" s="101"/>
      <c r="T58" s="101" t="s">
        <v>76</v>
      </c>
      <c r="U58" s="124" t="s">
        <v>72</v>
      </c>
    </row>
    <row r="59" s="68" customFormat="1" ht="24" spans="1:21">
      <c r="A59" s="89" t="s">
        <v>178</v>
      </c>
      <c r="B59" s="84">
        <v>23</v>
      </c>
      <c r="C59" s="84" t="s">
        <v>238</v>
      </c>
      <c r="D59" s="84" t="s">
        <v>96</v>
      </c>
      <c r="E59" s="84" t="s">
        <v>239</v>
      </c>
      <c r="F59" s="84" t="s">
        <v>240</v>
      </c>
      <c r="G59" s="107">
        <v>21035</v>
      </c>
      <c r="H59" s="107">
        <v>25.79</v>
      </c>
      <c r="I59" s="107">
        <v>33.08</v>
      </c>
      <c r="J59" s="107">
        <v>0</v>
      </c>
      <c r="K59" s="107">
        <v>0</v>
      </c>
      <c r="L59" s="101"/>
      <c r="M59" s="107">
        <v>0</v>
      </c>
      <c r="N59" s="101"/>
      <c r="O59" s="101"/>
      <c r="P59" s="101"/>
      <c r="Q59" s="101"/>
      <c r="R59" s="101"/>
      <c r="S59" s="101"/>
      <c r="T59" s="123" t="s">
        <v>71</v>
      </c>
      <c r="U59" s="124" t="s">
        <v>72</v>
      </c>
    </row>
    <row r="60" s="68" customFormat="1" ht="24" spans="1:21">
      <c r="A60" s="89" t="s">
        <v>178</v>
      </c>
      <c r="B60" s="84">
        <v>24</v>
      </c>
      <c r="C60" s="88" t="s">
        <v>241</v>
      </c>
      <c r="D60" s="84" t="s">
        <v>186</v>
      </c>
      <c r="E60" s="84" t="s">
        <v>242</v>
      </c>
      <c r="F60" s="90" t="s">
        <v>243</v>
      </c>
      <c r="G60" s="107">
        <v>1386</v>
      </c>
      <c r="H60" s="98">
        <v>403.7</v>
      </c>
      <c r="I60" s="98">
        <v>0</v>
      </c>
      <c r="J60" s="98">
        <v>0</v>
      </c>
      <c r="K60" s="98">
        <v>6.25</v>
      </c>
      <c r="L60" s="99">
        <v>19</v>
      </c>
      <c r="M60" s="98">
        <v>27.9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101" t="s">
        <v>94</v>
      </c>
      <c r="U60" s="130" t="s">
        <v>94</v>
      </c>
    </row>
    <row r="61" s="68" customFormat="1" ht="24" spans="1:21">
      <c r="A61" s="89" t="s">
        <v>178</v>
      </c>
      <c r="B61" s="84">
        <v>25</v>
      </c>
      <c r="C61" s="88" t="s">
        <v>244</v>
      </c>
      <c r="D61" s="91" t="s">
        <v>96</v>
      </c>
      <c r="E61" s="84" t="s">
        <v>199</v>
      </c>
      <c r="F61" s="90" t="s">
        <v>245</v>
      </c>
      <c r="G61" s="98">
        <v>44299</v>
      </c>
      <c r="H61" s="98">
        <v>26.15</v>
      </c>
      <c r="I61" s="98">
        <v>48.79</v>
      </c>
      <c r="J61" s="98">
        <v>38.52</v>
      </c>
      <c r="K61" s="98">
        <v>4.68</v>
      </c>
      <c r="L61" s="99">
        <v>281</v>
      </c>
      <c r="M61" s="98">
        <v>30</v>
      </c>
      <c r="N61" s="99">
        <v>0</v>
      </c>
      <c r="O61" s="99">
        <v>8</v>
      </c>
      <c r="P61" s="99">
        <v>0</v>
      </c>
      <c r="Q61" s="99">
        <v>2</v>
      </c>
      <c r="R61" s="99">
        <v>1</v>
      </c>
      <c r="S61" s="99">
        <v>1</v>
      </c>
      <c r="T61" s="99" t="s">
        <v>94</v>
      </c>
      <c r="U61" s="132" t="s">
        <v>94</v>
      </c>
    </row>
    <row r="62" s="68" customFormat="1" ht="24" spans="1:21">
      <c r="A62" s="89" t="s">
        <v>178</v>
      </c>
      <c r="B62" s="84">
        <v>26</v>
      </c>
      <c r="C62" s="88" t="s">
        <v>246</v>
      </c>
      <c r="D62" s="84" t="s">
        <v>186</v>
      </c>
      <c r="E62" s="84" t="s">
        <v>236</v>
      </c>
      <c r="F62" s="93" t="s">
        <v>247</v>
      </c>
      <c r="G62" s="119">
        <v>2341</v>
      </c>
      <c r="H62" s="98">
        <v>5.8</v>
      </c>
      <c r="I62" s="98">
        <v>75.31</v>
      </c>
      <c r="J62" s="98">
        <v>29.09</v>
      </c>
      <c r="K62" s="98">
        <v>5.19</v>
      </c>
      <c r="L62" s="99">
        <v>12</v>
      </c>
      <c r="M62" s="98">
        <v>17.65</v>
      </c>
      <c r="N62" s="99">
        <v>0</v>
      </c>
      <c r="O62" s="99">
        <v>12</v>
      </c>
      <c r="P62" s="99">
        <v>0</v>
      </c>
      <c r="Q62" s="99">
        <v>0</v>
      </c>
      <c r="R62" s="99">
        <v>1</v>
      </c>
      <c r="S62" s="99">
        <v>0</v>
      </c>
      <c r="T62" s="99" t="s">
        <v>94</v>
      </c>
      <c r="U62" s="132" t="s">
        <v>94</v>
      </c>
    </row>
    <row r="63" s="68" customFormat="1" ht="24.75" spans="1:21">
      <c r="A63" s="89" t="s">
        <v>178</v>
      </c>
      <c r="B63" s="84">
        <v>27</v>
      </c>
      <c r="C63" s="88" t="s">
        <v>248</v>
      </c>
      <c r="D63" s="84" t="s">
        <v>186</v>
      </c>
      <c r="E63" s="84" t="s">
        <v>126</v>
      </c>
      <c r="F63" s="90" t="s">
        <v>249</v>
      </c>
      <c r="G63" s="107">
        <v>9044</v>
      </c>
      <c r="H63" s="107">
        <v>30</v>
      </c>
      <c r="I63" s="107">
        <v>124</v>
      </c>
      <c r="J63" s="107">
        <v>30</v>
      </c>
      <c r="K63" s="107">
        <v>9.05</v>
      </c>
      <c r="L63" s="101">
        <v>43</v>
      </c>
      <c r="M63" s="107">
        <v>19</v>
      </c>
      <c r="N63" s="101">
        <v>0</v>
      </c>
      <c r="O63" s="101">
        <v>3</v>
      </c>
      <c r="P63" s="101">
        <v>50</v>
      </c>
      <c r="Q63" s="101">
        <v>0</v>
      </c>
      <c r="R63" s="101">
        <v>0</v>
      </c>
      <c r="S63" s="101">
        <v>0</v>
      </c>
      <c r="T63" s="101" t="s">
        <v>76</v>
      </c>
      <c r="U63" s="130" t="s">
        <v>76</v>
      </c>
    </row>
    <row r="64" s="68" customFormat="1" ht="24" spans="1:21">
      <c r="A64" s="89" t="s">
        <v>178</v>
      </c>
      <c r="B64" s="84">
        <v>28</v>
      </c>
      <c r="C64" s="90" t="s">
        <v>250</v>
      </c>
      <c r="D64" s="84" t="s">
        <v>186</v>
      </c>
      <c r="E64" s="84" t="s">
        <v>236</v>
      </c>
      <c r="F64" s="90" t="s">
        <v>251</v>
      </c>
      <c r="G64" s="107">
        <v>7106</v>
      </c>
      <c r="H64" s="107">
        <v>54.14</v>
      </c>
      <c r="I64" s="107">
        <v>200.68</v>
      </c>
      <c r="J64" s="107">
        <v>63.69</v>
      </c>
      <c r="K64" s="107">
        <v>4.6</v>
      </c>
      <c r="L64" s="101">
        <v>14</v>
      </c>
      <c r="M64" s="107">
        <v>12.4</v>
      </c>
      <c r="N64" s="101">
        <v>1</v>
      </c>
      <c r="O64" s="101">
        <v>2</v>
      </c>
      <c r="P64" s="101">
        <v>0</v>
      </c>
      <c r="Q64" s="101">
        <v>2</v>
      </c>
      <c r="R64" s="101">
        <v>0</v>
      </c>
      <c r="S64" s="101">
        <v>0</v>
      </c>
      <c r="T64" s="101" t="s">
        <v>76</v>
      </c>
      <c r="U64" s="130" t="s">
        <v>76</v>
      </c>
    </row>
    <row r="65" s="68" customFormat="1" ht="24" spans="1:21">
      <c r="A65" s="89" t="s">
        <v>178</v>
      </c>
      <c r="B65" s="84">
        <v>29</v>
      </c>
      <c r="C65" s="90" t="s">
        <v>252</v>
      </c>
      <c r="D65" s="84" t="s">
        <v>186</v>
      </c>
      <c r="E65" s="84" t="s">
        <v>163</v>
      </c>
      <c r="F65" s="90" t="s">
        <v>253</v>
      </c>
      <c r="G65" s="107">
        <v>7793</v>
      </c>
      <c r="H65" s="107">
        <v>26.33</v>
      </c>
      <c r="I65" s="107">
        <v>220.2</v>
      </c>
      <c r="J65" s="107">
        <v>114.95</v>
      </c>
      <c r="K65" s="107">
        <v>9.65</v>
      </c>
      <c r="L65" s="101">
        <v>28</v>
      </c>
      <c r="M65" s="107">
        <v>18.18</v>
      </c>
      <c r="N65" s="101">
        <v>0</v>
      </c>
      <c r="O65" s="101">
        <v>10</v>
      </c>
      <c r="P65" s="101">
        <v>0</v>
      </c>
      <c r="Q65" s="101">
        <v>1</v>
      </c>
      <c r="R65" s="101">
        <v>0</v>
      </c>
      <c r="S65" s="101">
        <v>0</v>
      </c>
      <c r="T65" s="101" t="s">
        <v>94</v>
      </c>
      <c r="U65" s="130" t="s">
        <v>94</v>
      </c>
    </row>
    <row r="66" ht="48" spans="1:26">
      <c r="A66" s="133" t="s">
        <v>254</v>
      </c>
      <c r="B66" s="134">
        <v>1</v>
      </c>
      <c r="C66" s="84" t="s">
        <v>255</v>
      </c>
      <c r="D66" s="84" t="s">
        <v>99</v>
      </c>
      <c r="E66" s="84" t="s">
        <v>256</v>
      </c>
      <c r="F66" s="84" t="s">
        <v>257</v>
      </c>
      <c r="G66" s="107">
        <v>16813.45</v>
      </c>
      <c r="H66" s="107">
        <v>25.86</v>
      </c>
      <c r="I66" s="107">
        <v>37</v>
      </c>
      <c r="J66" s="107">
        <v>18.6</v>
      </c>
      <c r="K66" s="107">
        <v>7.38</v>
      </c>
      <c r="L66" s="101">
        <v>39</v>
      </c>
      <c r="M66" s="305">
        <v>12</v>
      </c>
      <c r="N66" s="101">
        <v>1</v>
      </c>
      <c r="O66" s="101">
        <v>7</v>
      </c>
      <c r="P66" s="101">
        <v>1</v>
      </c>
      <c r="Q66" s="101">
        <v>1</v>
      </c>
      <c r="R66" s="101">
        <v>1</v>
      </c>
      <c r="S66" s="101">
        <v>0</v>
      </c>
      <c r="T66" s="101" t="s">
        <v>76</v>
      </c>
      <c r="U66" s="124" t="s">
        <v>72</v>
      </c>
      <c r="V66" s="70"/>
      <c r="Z66" s="62"/>
    </row>
    <row r="67" ht="24" spans="1:26">
      <c r="A67" s="133" t="s">
        <v>254</v>
      </c>
      <c r="B67" s="134">
        <v>2</v>
      </c>
      <c r="C67" s="84" t="s">
        <v>258</v>
      </c>
      <c r="D67" s="84" t="s">
        <v>68</v>
      </c>
      <c r="E67" s="84" t="s">
        <v>259</v>
      </c>
      <c r="F67" s="84" t="s">
        <v>260</v>
      </c>
      <c r="G67" s="107">
        <v>6065</v>
      </c>
      <c r="H67" s="107">
        <v>47</v>
      </c>
      <c r="I67" s="107">
        <v>263</v>
      </c>
      <c r="J67" s="107">
        <v>74</v>
      </c>
      <c r="K67" s="107">
        <v>5</v>
      </c>
      <c r="L67" s="101">
        <v>46</v>
      </c>
      <c r="M67" s="305">
        <v>37.7</v>
      </c>
      <c r="N67" s="101">
        <v>0</v>
      </c>
      <c r="O67" s="101">
        <v>5</v>
      </c>
      <c r="P67" s="101">
        <v>11</v>
      </c>
      <c r="Q67" s="101">
        <v>3</v>
      </c>
      <c r="R67" s="101">
        <v>1</v>
      </c>
      <c r="S67" s="101">
        <v>0</v>
      </c>
      <c r="T67" s="101" t="s">
        <v>76</v>
      </c>
      <c r="U67" s="124" t="s">
        <v>72</v>
      </c>
      <c r="V67" s="70"/>
      <c r="Z67" s="62"/>
    </row>
    <row r="68" ht="24" spans="1:26">
      <c r="A68" s="133" t="s">
        <v>254</v>
      </c>
      <c r="B68" s="134">
        <v>3</v>
      </c>
      <c r="C68" s="84" t="s">
        <v>261</v>
      </c>
      <c r="D68" s="84" t="s">
        <v>262</v>
      </c>
      <c r="E68" s="84" t="s">
        <v>263</v>
      </c>
      <c r="F68" s="84" t="s">
        <v>264</v>
      </c>
      <c r="G68" s="107">
        <v>4214.9</v>
      </c>
      <c r="H68" s="107">
        <v>61.3</v>
      </c>
      <c r="I68" s="107">
        <v>60.5</v>
      </c>
      <c r="J68" s="107">
        <v>141</v>
      </c>
      <c r="K68" s="107">
        <v>5.5</v>
      </c>
      <c r="L68" s="101">
        <v>33</v>
      </c>
      <c r="M68" s="305">
        <v>34.7</v>
      </c>
      <c r="N68" s="101">
        <v>0</v>
      </c>
      <c r="O68" s="101">
        <v>0</v>
      </c>
      <c r="P68" s="101">
        <v>5</v>
      </c>
      <c r="Q68" s="101">
        <v>2</v>
      </c>
      <c r="R68" s="101">
        <v>1</v>
      </c>
      <c r="S68" s="101">
        <v>1</v>
      </c>
      <c r="T68" s="101" t="s">
        <v>265</v>
      </c>
      <c r="U68" s="124" t="s">
        <v>72</v>
      </c>
      <c r="V68" s="70"/>
      <c r="Z68" s="62"/>
    </row>
    <row r="69" ht="24" spans="1:26">
      <c r="A69" s="133" t="s">
        <v>254</v>
      </c>
      <c r="B69" s="134">
        <v>4</v>
      </c>
      <c r="C69" s="84" t="s">
        <v>266</v>
      </c>
      <c r="D69" s="84" t="s">
        <v>68</v>
      </c>
      <c r="E69" s="84" t="s">
        <v>163</v>
      </c>
      <c r="F69" s="84" t="s">
        <v>267</v>
      </c>
      <c r="G69" s="107">
        <v>9670</v>
      </c>
      <c r="H69" s="107">
        <v>32.26</v>
      </c>
      <c r="I69" s="107">
        <v>35.71</v>
      </c>
      <c r="J69" s="107">
        <v>43.71</v>
      </c>
      <c r="K69" s="107">
        <v>3.52</v>
      </c>
      <c r="L69" s="101">
        <v>17</v>
      </c>
      <c r="M69" s="305">
        <v>21</v>
      </c>
      <c r="N69" s="101">
        <v>4</v>
      </c>
      <c r="O69" s="101">
        <v>3</v>
      </c>
      <c r="P69" s="101">
        <v>0</v>
      </c>
      <c r="Q69" s="101">
        <v>3</v>
      </c>
      <c r="R69" s="101">
        <v>0</v>
      </c>
      <c r="S69" s="101">
        <v>1</v>
      </c>
      <c r="T69" s="101" t="s">
        <v>268</v>
      </c>
      <c r="U69" s="124" t="s">
        <v>72</v>
      </c>
      <c r="V69" s="164"/>
      <c r="Z69" s="62"/>
    </row>
    <row r="70" ht="24.75" spans="1:26">
      <c r="A70" s="133" t="s">
        <v>254</v>
      </c>
      <c r="B70" s="134">
        <v>5</v>
      </c>
      <c r="C70" s="84" t="s">
        <v>269</v>
      </c>
      <c r="D70" s="84" t="s">
        <v>68</v>
      </c>
      <c r="E70" s="84" t="s">
        <v>270</v>
      </c>
      <c r="F70" s="84" t="s">
        <v>271</v>
      </c>
      <c r="G70" s="107">
        <v>5729.75</v>
      </c>
      <c r="H70" s="107">
        <v>32.39</v>
      </c>
      <c r="I70" s="107">
        <v>613.23</v>
      </c>
      <c r="J70" s="107">
        <v>55.03</v>
      </c>
      <c r="K70" s="107">
        <v>4.65</v>
      </c>
      <c r="L70" s="101">
        <v>53</v>
      </c>
      <c r="M70" s="305">
        <v>18.93</v>
      </c>
      <c r="N70" s="101">
        <v>0</v>
      </c>
      <c r="O70" s="101">
        <v>0</v>
      </c>
      <c r="P70" s="101">
        <v>5</v>
      </c>
      <c r="Q70" s="101">
        <v>0</v>
      </c>
      <c r="R70" s="101">
        <v>0</v>
      </c>
      <c r="S70" s="101">
        <v>0</v>
      </c>
      <c r="T70" s="101" t="s">
        <v>76</v>
      </c>
      <c r="U70" s="124" t="s">
        <v>72</v>
      </c>
      <c r="V70" s="164"/>
      <c r="Z70" s="62"/>
    </row>
    <row r="71" ht="24" spans="1:26">
      <c r="A71" s="133" t="s">
        <v>254</v>
      </c>
      <c r="B71" s="134">
        <v>6</v>
      </c>
      <c r="C71" s="84" t="s">
        <v>272</v>
      </c>
      <c r="D71" s="84" t="s">
        <v>273</v>
      </c>
      <c r="E71" s="84" t="s">
        <v>274</v>
      </c>
      <c r="F71" s="84" t="s">
        <v>275</v>
      </c>
      <c r="G71" s="107">
        <v>12479</v>
      </c>
      <c r="H71" s="107">
        <v>43.76</v>
      </c>
      <c r="I71" s="107">
        <v>70.3</v>
      </c>
      <c r="J71" s="107">
        <v>100.62</v>
      </c>
      <c r="K71" s="107">
        <v>6.48</v>
      </c>
      <c r="L71" s="101">
        <v>76</v>
      </c>
      <c r="M71" s="305">
        <v>31.7</v>
      </c>
      <c r="N71" s="101">
        <v>7</v>
      </c>
      <c r="O71" s="101">
        <v>1</v>
      </c>
      <c r="P71" s="101">
        <v>0</v>
      </c>
      <c r="Q71" s="101">
        <v>4</v>
      </c>
      <c r="R71" s="101">
        <v>3</v>
      </c>
      <c r="S71" s="101">
        <v>0</v>
      </c>
      <c r="T71" s="101" t="s">
        <v>265</v>
      </c>
      <c r="U71" s="124" t="s">
        <v>72</v>
      </c>
      <c r="V71" s="70"/>
      <c r="Z71" s="62"/>
    </row>
    <row r="72" ht="24" spans="1:26">
      <c r="A72" s="133" t="s">
        <v>254</v>
      </c>
      <c r="B72" s="134">
        <v>7</v>
      </c>
      <c r="C72" s="84" t="s">
        <v>276</v>
      </c>
      <c r="D72" s="84" t="s">
        <v>68</v>
      </c>
      <c r="E72" s="84" t="s">
        <v>277</v>
      </c>
      <c r="F72" s="84" t="s">
        <v>278</v>
      </c>
      <c r="G72" s="107">
        <v>20480</v>
      </c>
      <c r="H72" s="119">
        <v>26.84</v>
      </c>
      <c r="I72" s="119">
        <v>-28.85</v>
      </c>
      <c r="J72" s="119">
        <v>11.23</v>
      </c>
      <c r="K72" s="107">
        <v>5.55</v>
      </c>
      <c r="L72" s="101">
        <v>100</v>
      </c>
      <c r="M72" s="305">
        <v>20</v>
      </c>
      <c r="N72" s="101">
        <v>1</v>
      </c>
      <c r="O72" s="101">
        <v>74</v>
      </c>
      <c r="P72" s="101"/>
      <c r="Q72" s="101">
        <v>7</v>
      </c>
      <c r="R72" s="101">
        <v>2</v>
      </c>
      <c r="S72" s="101">
        <v>0</v>
      </c>
      <c r="T72" s="101" t="s">
        <v>76</v>
      </c>
      <c r="U72" s="124" t="s">
        <v>72</v>
      </c>
      <c r="V72" s="70"/>
      <c r="Z72" s="62"/>
    </row>
    <row r="73" ht="24" spans="1:26">
      <c r="A73" s="133" t="s">
        <v>254</v>
      </c>
      <c r="B73" s="134">
        <v>8</v>
      </c>
      <c r="C73" s="84" t="s">
        <v>279</v>
      </c>
      <c r="D73" s="84" t="s">
        <v>68</v>
      </c>
      <c r="E73" s="84" t="s">
        <v>280</v>
      </c>
      <c r="F73" s="84" t="s">
        <v>281</v>
      </c>
      <c r="G73" s="107">
        <v>11875.76</v>
      </c>
      <c r="H73" s="107">
        <v>30.45</v>
      </c>
      <c r="I73" s="107">
        <v>307.17</v>
      </c>
      <c r="J73" s="107">
        <v>31.18</v>
      </c>
      <c r="K73" s="107">
        <v>5.09</v>
      </c>
      <c r="L73" s="101">
        <v>48</v>
      </c>
      <c r="M73" s="305">
        <v>14.86</v>
      </c>
      <c r="N73" s="101">
        <v>5</v>
      </c>
      <c r="O73" s="101">
        <v>8</v>
      </c>
      <c r="P73" s="101">
        <v>0</v>
      </c>
      <c r="Q73" s="101">
        <v>0</v>
      </c>
      <c r="R73" s="101">
        <v>1</v>
      </c>
      <c r="S73" s="101">
        <v>1</v>
      </c>
      <c r="T73" s="101" t="s">
        <v>268</v>
      </c>
      <c r="U73" s="124" t="s">
        <v>72</v>
      </c>
      <c r="V73" s="164"/>
      <c r="Z73" s="62"/>
    </row>
    <row r="74" ht="24" spans="1:26">
      <c r="A74" s="133" t="s">
        <v>254</v>
      </c>
      <c r="B74" s="134">
        <v>9</v>
      </c>
      <c r="C74" s="84" t="s">
        <v>282</v>
      </c>
      <c r="D74" s="84" t="s">
        <v>283</v>
      </c>
      <c r="E74" s="84" t="s">
        <v>284</v>
      </c>
      <c r="F74" s="84" t="s">
        <v>285</v>
      </c>
      <c r="G74" s="107">
        <v>18999</v>
      </c>
      <c r="H74" s="107">
        <v>44.3</v>
      </c>
      <c r="I74" s="107">
        <v>28.6</v>
      </c>
      <c r="J74" s="107">
        <v>42.8</v>
      </c>
      <c r="K74" s="107">
        <v>3.1</v>
      </c>
      <c r="L74" s="101">
        <v>30</v>
      </c>
      <c r="M74" s="305">
        <v>12.1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1">
        <v>0</v>
      </c>
      <c r="T74" s="101" t="s">
        <v>265</v>
      </c>
      <c r="U74" s="124" t="s">
        <v>72</v>
      </c>
      <c r="V74" s="70"/>
      <c r="Z74" s="62"/>
    </row>
    <row r="75" ht="24" spans="1:26">
      <c r="A75" s="133" t="s">
        <v>254</v>
      </c>
      <c r="B75" s="134">
        <v>10</v>
      </c>
      <c r="C75" s="84" t="s">
        <v>286</v>
      </c>
      <c r="D75" s="84" t="s">
        <v>99</v>
      </c>
      <c r="E75" s="84" t="s">
        <v>69</v>
      </c>
      <c r="F75" s="136" t="s">
        <v>287</v>
      </c>
      <c r="G75" s="107">
        <v>517.96</v>
      </c>
      <c r="H75" s="107">
        <v>858.32</v>
      </c>
      <c r="I75" s="107">
        <v>475.01</v>
      </c>
      <c r="J75" s="107">
        <v>296</v>
      </c>
      <c r="K75" s="107">
        <v>12.21</v>
      </c>
      <c r="L75" s="101">
        <v>10</v>
      </c>
      <c r="M75" s="305">
        <v>42</v>
      </c>
      <c r="N75" s="101">
        <v>1</v>
      </c>
      <c r="O75" s="101">
        <v>1</v>
      </c>
      <c r="P75" s="101">
        <v>13</v>
      </c>
      <c r="Q75" s="101">
        <v>0</v>
      </c>
      <c r="R75" s="101">
        <v>0</v>
      </c>
      <c r="S75" s="101">
        <v>0</v>
      </c>
      <c r="T75" s="101" t="s">
        <v>76</v>
      </c>
      <c r="U75" s="124" t="s">
        <v>72</v>
      </c>
      <c r="V75" s="70"/>
      <c r="Z75" s="62"/>
    </row>
    <row r="76" ht="24.75" spans="1:26">
      <c r="A76" s="133" t="s">
        <v>254</v>
      </c>
      <c r="B76" s="134">
        <v>11</v>
      </c>
      <c r="C76" s="84" t="s">
        <v>288</v>
      </c>
      <c r="D76" s="84" t="s">
        <v>99</v>
      </c>
      <c r="E76" s="84" t="s">
        <v>289</v>
      </c>
      <c r="F76" s="84" t="s">
        <v>290</v>
      </c>
      <c r="G76" s="107">
        <v>13008</v>
      </c>
      <c r="H76" s="107">
        <v>13.9</v>
      </c>
      <c r="I76" s="107">
        <v>250.01</v>
      </c>
      <c r="J76" s="107">
        <v>36.51</v>
      </c>
      <c r="K76" s="107">
        <v>2.75</v>
      </c>
      <c r="L76" s="101">
        <v>21</v>
      </c>
      <c r="M76" s="305">
        <v>14</v>
      </c>
      <c r="N76" s="101">
        <v>0</v>
      </c>
      <c r="O76" s="101">
        <v>3</v>
      </c>
      <c r="P76" s="101">
        <v>6</v>
      </c>
      <c r="Q76" s="101">
        <v>0</v>
      </c>
      <c r="R76" s="101">
        <v>0</v>
      </c>
      <c r="S76" s="101">
        <v>0</v>
      </c>
      <c r="T76" s="101" t="s">
        <v>268</v>
      </c>
      <c r="U76" s="124" t="s">
        <v>101</v>
      </c>
      <c r="V76" s="70"/>
      <c r="Z76" s="62"/>
    </row>
    <row r="77" ht="24" spans="1:26">
      <c r="A77" s="133" t="s">
        <v>254</v>
      </c>
      <c r="B77" s="134">
        <v>12</v>
      </c>
      <c r="C77" s="135" t="s">
        <v>291</v>
      </c>
      <c r="D77" s="84" t="s">
        <v>99</v>
      </c>
      <c r="E77" s="84" t="s">
        <v>292</v>
      </c>
      <c r="F77" s="84" t="s">
        <v>293</v>
      </c>
      <c r="G77" s="107">
        <v>6885</v>
      </c>
      <c r="H77" s="107">
        <v>30.3</v>
      </c>
      <c r="I77" s="107">
        <v>32.9</v>
      </c>
      <c r="J77" s="107">
        <v>6.1</v>
      </c>
      <c r="K77" s="107">
        <v>5.2</v>
      </c>
      <c r="L77" s="101">
        <v>16</v>
      </c>
      <c r="M77" s="305">
        <v>13.3</v>
      </c>
      <c r="N77" s="101">
        <v>0</v>
      </c>
      <c r="O77" s="101">
        <v>3</v>
      </c>
      <c r="P77" s="101">
        <v>0</v>
      </c>
      <c r="Q77" s="101">
        <v>4</v>
      </c>
      <c r="R77" s="101">
        <v>1</v>
      </c>
      <c r="S77" s="101">
        <v>0</v>
      </c>
      <c r="T77" s="101" t="s">
        <v>265</v>
      </c>
      <c r="U77" s="124" t="s">
        <v>72</v>
      </c>
      <c r="V77" s="164"/>
      <c r="Z77" s="62"/>
    </row>
    <row r="78" ht="24" spans="1:26">
      <c r="A78" s="133" t="s">
        <v>254</v>
      </c>
      <c r="B78" s="137">
        <v>13</v>
      </c>
      <c r="C78" s="84" t="s">
        <v>294</v>
      </c>
      <c r="D78" s="84" t="s">
        <v>99</v>
      </c>
      <c r="E78" s="84" t="s">
        <v>295</v>
      </c>
      <c r="F78" s="84" t="s">
        <v>296</v>
      </c>
      <c r="G78" s="107">
        <v>7671.44</v>
      </c>
      <c r="H78" s="107">
        <v>35.09</v>
      </c>
      <c r="I78" s="107">
        <v>72.06</v>
      </c>
      <c r="J78" s="107">
        <v>25.05</v>
      </c>
      <c r="K78" s="107">
        <v>5.03</v>
      </c>
      <c r="L78" s="101">
        <v>62</v>
      </c>
      <c r="M78" s="305">
        <v>25.8</v>
      </c>
      <c r="N78" s="101">
        <v>0</v>
      </c>
      <c r="O78" s="101">
        <v>0</v>
      </c>
      <c r="P78" s="101">
        <v>0</v>
      </c>
      <c r="Q78" s="101">
        <v>1</v>
      </c>
      <c r="R78" s="101">
        <v>1</v>
      </c>
      <c r="S78" s="101">
        <v>0</v>
      </c>
      <c r="T78" s="101" t="s">
        <v>76</v>
      </c>
      <c r="U78" s="124" t="s">
        <v>72</v>
      </c>
      <c r="V78" s="164"/>
      <c r="Z78" s="62"/>
    </row>
    <row r="79" ht="24" spans="1:26">
      <c r="A79" s="133" t="s">
        <v>254</v>
      </c>
      <c r="B79" s="137">
        <v>14</v>
      </c>
      <c r="C79" s="135" t="s">
        <v>297</v>
      </c>
      <c r="D79" s="84" t="s">
        <v>68</v>
      </c>
      <c r="E79" s="84" t="s">
        <v>298</v>
      </c>
      <c r="F79" s="84" t="s">
        <v>299</v>
      </c>
      <c r="G79" s="107">
        <v>2334</v>
      </c>
      <c r="H79" s="107">
        <v>38</v>
      </c>
      <c r="I79" s="107">
        <v>49</v>
      </c>
      <c r="J79" s="107">
        <v>49</v>
      </c>
      <c r="K79" s="107">
        <v>7.8</v>
      </c>
      <c r="L79" s="101">
        <v>10</v>
      </c>
      <c r="M79" s="305">
        <v>22</v>
      </c>
      <c r="N79" s="101">
        <v>1</v>
      </c>
      <c r="O79" s="101">
        <v>3</v>
      </c>
      <c r="P79" s="101">
        <v>0</v>
      </c>
      <c r="Q79" s="101">
        <v>0</v>
      </c>
      <c r="R79" s="101">
        <v>2</v>
      </c>
      <c r="S79" s="101">
        <v>1</v>
      </c>
      <c r="T79" s="101" t="s">
        <v>76</v>
      </c>
      <c r="U79" s="130" t="s">
        <v>268</v>
      </c>
      <c r="V79" s="70"/>
      <c r="Z79" s="62"/>
    </row>
    <row r="80" ht="24" spans="1:26">
      <c r="A80" s="133" t="s">
        <v>254</v>
      </c>
      <c r="B80" s="91">
        <v>15</v>
      </c>
      <c r="C80" s="84" t="s">
        <v>300</v>
      </c>
      <c r="D80" s="84" t="s">
        <v>68</v>
      </c>
      <c r="E80" s="84" t="s">
        <v>301</v>
      </c>
      <c r="F80" s="84" t="s">
        <v>302</v>
      </c>
      <c r="G80" s="107">
        <v>4908</v>
      </c>
      <c r="H80" s="107">
        <v>30.1</v>
      </c>
      <c r="I80" s="107">
        <v>32.9</v>
      </c>
      <c r="J80" s="107">
        <v>31.5</v>
      </c>
      <c r="K80" s="107">
        <v>4.8</v>
      </c>
      <c r="L80" s="101">
        <v>19</v>
      </c>
      <c r="M80" s="305">
        <v>29</v>
      </c>
      <c r="N80" s="101">
        <v>4</v>
      </c>
      <c r="O80" s="101">
        <v>1</v>
      </c>
      <c r="P80" s="101">
        <v>1</v>
      </c>
      <c r="Q80" s="101">
        <v>0</v>
      </c>
      <c r="R80" s="101">
        <v>1</v>
      </c>
      <c r="S80" s="101">
        <v>0</v>
      </c>
      <c r="T80" s="101" t="s">
        <v>265</v>
      </c>
      <c r="U80" s="130" t="s">
        <v>268</v>
      </c>
      <c r="V80" s="164"/>
      <c r="Z80" s="62"/>
    </row>
    <row r="81" ht="24" spans="1:26">
      <c r="A81" s="133" t="s">
        <v>254</v>
      </c>
      <c r="B81" s="138">
        <v>16</v>
      </c>
      <c r="C81" s="136" t="s">
        <v>303</v>
      </c>
      <c r="D81" s="136" t="s">
        <v>304</v>
      </c>
      <c r="E81" s="136" t="s">
        <v>305</v>
      </c>
      <c r="F81" s="136" t="s">
        <v>306</v>
      </c>
      <c r="G81" s="119">
        <v>7495</v>
      </c>
      <c r="H81" s="119">
        <v>32.24</v>
      </c>
      <c r="I81" s="119">
        <v>26.63</v>
      </c>
      <c r="J81" s="119">
        <v>20.43</v>
      </c>
      <c r="K81" s="119">
        <v>4.34</v>
      </c>
      <c r="L81" s="149">
        <v>14</v>
      </c>
      <c r="M81" s="309">
        <v>12.7</v>
      </c>
      <c r="N81" s="149">
        <v>2</v>
      </c>
      <c r="O81" s="149">
        <v>1</v>
      </c>
      <c r="P81" s="149">
        <v>0</v>
      </c>
      <c r="Q81" s="149">
        <v>1</v>
      </c>
      <c r="R81" s="149">
        <v>1</v>
      </c>
      <c r="S81" s="149">
        <v>0</v>
      </c>
      <c r="T81" s="101" t="s">
        <v>94</v>
      </c>
      <c r="U81" s="130" t="s">
        <v>94</v>
      </c>
      <c r="V81" s="164"/>
      <c r="Z81" s="62"/>
    </row>
    <row r="82" ht="24" spans="1:26">
      <c r="A82" s="133" t="s">
        <v>254</v>
      </c>
      <c r="B82" s="138">
        <v>17</v>
      </c>
      <c r="C82" s="84" t="s">
        <v>307</v>
      </c>
      <c r="D82" s="84" t="s">
        <v>68</v>
      </c>
      <c r="E82" s="84" t="s">
        <v>308</v>
      </c>
      <c r="F82" s="136" t="s">
        <v>309</v>
      </c>
      <c r="G82" s="107">
        <v>4143</v>
      </c>
      <c r="H82" s="107">
        <v>41.37</v>
      </c>
      <c r="I82" s="107">
        <v>71.93</v>
      </c>
      <c r="J82" s="107">
        <v>109.25</v>
      </c>
      <c r="K82" s="107">
        <v>28</v>
      </c>
      <c r="L82" s="101">
        <v>14</v>
      </c>
      <c r="M82" s="305">
        <v>27.45</v>
      </c>
      <c r="N82" s="101">
        <v>0</v>
      </c>
      <c r="O82" s="101">
        <v>7</v>
      </c>
      <c r="P82" s="101">
        <v>0</v>
      </c>
      <c r="Q82" s="101">
        <v>0</v>
      </c>
      <c r="R82" s="101">
        <v>0</v>
      </c>
      <c r="S82" s="101">
        <v>0</v>
      </c>
      <c r="T82" s="101" t="s">
        <v>76</v>
      </c>
      <c r="U82" s="130" t="s">
        <v>94</v>
      </c>
      <c r="V82" s="70"/>
      <c r="Z82" s="62"/>
    </row>
    <row r="83" ht="24" spans="1:26">
      <c r="A83" s="133" t="s">
        <v>254</v>
      </c>
      <c r="B83" s="134">
        <v>18</v>
      </c>
      <c r="C83" s="84" t="s">
        <v>310</v>
      </c>
      <c r="D83" s="84" t="s">
        <v>311</v>
      </c>
      <c r="E83" s="84" t="s">
        <v>312</v>
      </c>
      <c r="F83" s="84" t="s">
        <v>313</v>
      </c>
      <c r="G83" s="107">
        <v>5321</v>
      </c>
      <c r="H83" s="107">
        <v>32.5</v>
      </c>
      <c r="I83" s="107">
        <v>50.95</v>
      </c>
      <c r="J83" s="119">
        <v>51.05</v>
      </c>
      <c r="K83" s="107">
        <v>32.7</v>
      </c>
      <c r="L83" s="101">
        <v>13</v>
      </c>
      <c r="M83" s="305">
        <v>15.6</v>
      </c>
      <c r="N83" s="101">
        <v>0</v>
      </c>
      <c r="O83" s="101">
        <v>14</v>
      </c>
      <c r="P83" s="101">
        <v>0</v>
      </c>
      <c r="Q83" s="101">
        <v>0</v>
      </c>
      <c r="R83" s="101">
        <v>0</v>
      </c>
      <c r="S83" s="101">
        <v>0</v>
      </c>
      <c r="T83" s="123" t="s">
        <v>71</v>
      </c>
      <c r="U83" s="130" t="s">
        <v>268</v>
      </c>
      <c r="V83" s="164"/>
      <c r="Z83" s="62"/>
    </row>
    <row r="84" ht="24" spans="1:26">
      <c r="A84" s="133" t="s">
        <v>254</v>
      </c>
      <c r="B84" s="134">
        <v>19</v>
      </c>
      <c r="C84" s="84" t="s">
        <v>314</v>
      </c>
      <c r="D84" s="84" t="s">
        <v>224</v>
      </c>
      <c r="E84" s="84" t="s">
        <v>315</v>
      </c>
      <c r="F84" s="84" t="s">
        <v>316</v>
      </c>
      <c r="G84" s="107">
        <v>32102</v>
      </c>
      <c r="H84" s="119">
        <v>5.23</v>
      </c>
      <c r="I84" s="119">
        <v>149.58</v>
      </c>
      <c r="J84" s="119">
        <v>35.09</v>
      </c>
      <c r="K84" s="107">
        <v>4.5</v>
      </c>
      <c r="L84" s="101">
        <v>97</v>
      </c>
      <c r="M84" s="305">
        <v>16.1</v>
      </c>
      <c r="N84" s="101">
        <v>1</v>
      </c>
      <c r="O84" s="101">
        <v>2</v>
      </c>
      <c r="P84" s="101">
        <v>0</v>
      </c>
      <c r="Q84" s="101">
        <v>0</v>
      </c>
      <c r="R84" s="101">
        <v>1</v>
      </c>
      <c r="S84" s="101">
        <v>0</v>
      </c>
      <c r="T84" s="101" t="s">
        <v>76</v>
      </c>
      <c r="U84" s="130" t="s">
        <v>94</v>
      </c>
      <c r="V84" s="164"/>
      <c r="Z84" s="62"/>
    </row>
    <row r="85" ht="36" spans="1:26">
      <c r="A85" s="133" t="s">
        <v>254</v>
      </c>
      <c r="B85" s="91">
        <v>20</v>
      </c>
      <c r="C85" s="84" t="s">
        <v>317</v>
      </c>
      <c r="D85" s="84" t="s">
        <v>318</v>
      </c>
      <c r="E85" s="84" t="s">
        <v>163</v>
      </c>
      <c r="F85" s="84" t="s">
        <v>319</v>
      </c>
      <c r="G85" s="107">
        <v>4357</v>
      </c>
      <c r="H85" s="119">
        <v>93.39</v>
      </c>
      <c r="I85" s="119">
        <v>105.48</v>
      </c>
      <c r="J85" s="119">
        <v>35.15</v>
      </c>
      <c r="K85" s="107">
        <v>5.5</v>
      </c>
      <c r="L85" s="101">
        <v>22</v>
      </c>
      <c r="M85" s="305">
        <v>16</v>
      </c>
      <c r="N85" s="101">
        <v>1</v>
      </c>
      <c r="O85" s="101">
        <v>28</v>
      </c>
      <c r="P85" s="101">
        <v>0</v>
      </c>
      <c r="Q85" s="101">
        <v>4</v>
      </c>
      <c r="R85" s="101">
        <v>0</v>
      </c>
      <c r="S85" s="101">
        <v>0</v>
      </c>
      <c r="T85" s="101" t="s">
        <v>76</v>
      </c>
      <c r="U85" s="130" t="s">
        <v>94</v>
      </c>
      <c r="V85" s="70"/>
      <c r="Z85" s="62"/>
    </row>
    <row r="86" ht="24" spans="1:26">
      <c r="A86" s="133" t="s">
        <v>254</v>
      </c>
      <c r="B86" s="91">
        <v>21</v>
      </c>
      <c r="C86" s="84" t="s">
        <v>320</v>
      </c>
      <c r="D86" s="84" t="s">
        <v>224</v>
      </c>
      <c r="E86" s="84" t="s">
        <v>321</v>
      </c>
      <c r="F86" s="84" t="s">
        <v>322</v>
      </c>
      <c r="G86" s="107">
        <v>1107</v>
      </c>
      <c r="H86" s="119">
        <v>35</v>
      </c>
      <c r="I86" s="119">
        <v>36</v>
      </c>
      <c r="J86" s="119">
        <v>40.59</v>
      </c>
      <c r="K86" s="107">
        <v>2.6</v>
      </c>
      <c r="L86" s="101">
        <v>6</v>
      </c>
      <c r="M86" s="305">
        <v>25</v>
      </c>
      <c r="N86" s="101">
        <v>0</v>
      </c>
      <c r="O86" s="101">
        <v>0</v>
      </c>
      <c r="P86" s="101">
        <v>5</v>
      </c>
      <c r="Q86" s="101">
        <v>0</v>
      </c>
      <c r="R86" s="101">
        <v>0</v>
      </c>
      <c r="S86" s="101">
        <v>0</v>
      </c>
      <c r="T86" s="101" t="s">
        <v>94</v>
      </c>
      <c r="U86" s="130" t="s">
        <v>94</v>
      </c>
      <c r="V86" s="164"/>
      <c r="Z86" s="62"/>
    </row>
    <row r="87" ht="24" spans="1:21">
      <c r="A87" s="139" t="s">
        <v>323</v>
      </c>
      <c r="B87" s="84">
        <v>1</v>
      </c>
      <c r="C87" s="90" t="s">
        <v>324</v>
      </c>
      <c r="D87" s="84" t="s">
        <v>325</v>
      </c>
      <c r="E87" s="84" t="s">
        <v>308</v>
      </c>
      <c r="F87" s="84" t="s">
        <v>326</v>
      </c>
      <c r="G87" s="107">
        <v>19610.35</v>
      </c>
      <c r="H87" s="107">
        <v>38.1</v>
      </c>
      <c r="I87" s="107">
        <v>37.35</v>
      </c>
      <c r="J87" s="107">
        <v>37.35</v>
      </c>
      <c r="K87" s="107">
        <v>5.07</v>
      </c>
      <c r="L87" s="101">
        <v>31</v>
      </c>
      <c r="M87" s="305">
        <v>28.9</v>
      </c>
      <c r="N87" s="101">
        <v>0</v>
      </c>
      <c r="O87" s="101">
        <v>2</v>
      </c>
      <c r="P87" s="101">
        <v>0</v>
      </c>
      <c r="Q87" s="101">
        <v>1</v>
      </c>
      <c r="R87" s="101">
        <v>1</v>
      </c>
      <c r="S87" s="101">
        <v>0</v>
      </c>
      <c r="T87" s="123" t="s">
        <v>90</v>
      </c>
      <c r="U87" s="124" t="s">
        <v>72</v>
      </c>
    </row>
    <row r="88" ht="36" spans="1:21">
      <c r="A88" s="139" t="s">
        <v>323</v>
      </c>
      <c r="B88" s="84">
        <v>2</v>
      </c>
      <c r="C88" s="90" t="s">
        <v>327</v>
      </c>
      <c r="D88" s="84" t="s">
        <v>325</v>
      </c>
      <c r="E88" s="84" t="s">
        <v>308</v>
      </c>
      <c r="F88" s="84" t="s">
        <v>328</v>
      </c>
      <c r="G88" s="107">
        <v>7512.61</v>
      </c>
      <c r="H88" s="107">
        <v>87.69</v>
      </c>
      <c r="I88" s="107">
        <v>287.27</v>
      </c>
      <c r="J88" s="107">
        <v>287.81</v>
      </c>
      <c r="K88" s="107">
        <v>9.4</v>
      </c>
      <c r="L88" s="101">
        <v>26</v>
      </c>
      <c r="M88" s="305">
        <v>14.61</v>
      </c>
      <c r="N88" s="101">
        <v>3</v>
      </c>
      <c r="O88" s="101">
        <v>6</v>
      </c>
      <c r="P88" s="101">
        <v>0</v>
      </c>
      <c r="Q88" s="101">
        <v>0</v>
      </c>
      <c r="R88" s="101">
        <v>1</v>
      </c>
      <c r="S88" s="101">
        <v>0</v>
      </c>
      <c r="T88" s="99" t="s">
        <v>94</v>
      </c>
      <c r="U88" s="132" t="s">
        <v>94</v>
      </c>
    </row>
    <row r="89" ht="24" spans="1:21">
      <c r="A89" s="139" t="s">
        <v>323</v>
      </c>
      <c r="B89" s="84">
        <v>3</v>
      </c>
      <c r="C89" s="140" t="s">
        <v>329</v>
      </c>
      <c r="D89" s="84" t="s">
        <v>325</v>
      </c>
      <c r="E89" s="84" t="s">
        <v>330</v>
      </c>
      <c r="F89" s="84" t="s">
        <v>331</v>
      </c>
      <c r="G89" s="98">
        <v>1228.46</v>
      </c>
      <c r="H89" s="98">
        <v>50.72</v>
      </c>
      <c r="I89" s="98">
        <v>-27.56</v>
      </c>
      <c r="J89" s="98">
        <v>-27.5</v>
      </c>
      <c r="K89" s="98">
        <v>6.85</v>
      </c>
      <c r="L89" s="99">
        <v>5</v>
      </c>
      <c r="M89" s="302">
        <v>26.3</v>
      </c>
      <c r="N89" s="101">
        <v>0</v>
      </c>
      <c r="O89" s="99">
        <v>5</v>
      </c>
      <c r="P89" s="99">
        <v>0</v>
      </c>
      <c r="Q89" s="99">
        <v>1</v>
      </c>
      <c r="R89" s="101">
        <v>1</v>
      </c>
      <c r="S89" s="101">
        <v>0</v>
      </c>
      <c r="T89" s="123" t="s">
        <v>90</v>
      </c>
      <c r="U89" s="124" t="s">
        <v>332</v>
      </c>
    </row>
    <row r="90" ht="36.75" spans="1:21">
      <c r="A90" s="139" t="s">
        <v>323</v>
      </c>
      <c r="B90" s="84">
        <v>4</v>
      </c>
      <c r="C90" s="90" t="s">
        <v>333</v>
      </c>
      <c r="D90" s="84" t="s">
        <v>325</v>
      </c>
      <c r="E90" s="84" t="s">
        <v>308</v>
      </c>
      <c r="F90" s="84" t="s">
        <v>334</v>
      </c>
      <c r="G90" s="107">
        <v>117015.71</v>
      </c>
      <c r="H90" s="98">
        <v>87.97</v>
      </c>
      <c r="I90" s="98">
        <v>230.92</v>
      </c>
      <c r="J90" s="98">
        <v>143.86</v>
      </c>
      <c r="K90" s="98">
        <v>3.08</v>
      </c>
      <c r="L90" s="99">
        <v>68</v>
      </c>
      <c r="M90" s="302">
        <v>25</v>
      </c>
      <c r="N90" s="101">
        <v>8</v>
      </c>
      <c r="O90" s="99">
        <v>2</v>
      </c>
      <c r="P90" s="99">
        <v>0</v>
      </c>
      <c r="Q90" s="99">
        <v>0</v>
      </c>
      <c r="R90" s="99">
        <v>0</v>
      </c>
      <c r="S90" s="99">
        <v>0</v>
      </c>
      <c r="T90" s="123" t="s">
        <v>90</v>
      </c>
      <c r="U90" s="132" t="s">
        <v>94</v>
      </c>
    </row>
    <row r="91" ht="24" spans="1:21">
      <c r="A91" s="139" t="s">
        <v>323</v>
      </c>
      <c r="B91" s="84">
        <v>5</v>
      </c>
      <c r="C91" s="90" t="s">
        <v>335</v>
      </c>
      <c r="D91" s="84" t="s">
        <v>325</v>
      </c>
      <c r="E91" s="84" t="s">
        <v>308</v>
      </c>
      <c r="F91" s="84" t="s">
        <v>336</v>
      </c>
      <c r="G91" s="151">
        <v>19002.01</v>
      </c>
      <c r="H91" s="98">
        <v>36.38</v>
      </c>
      <c r="I91" s="98">
        <v>97.23</v>
      </c>
      <c r="J91" s="98">
        <v>27.27</v>
      </c>
      <c r="K91" s="98">
        <v>6.1</v>
      </c>
      <c r="L91" s="99">
        <v>32</v>
      </c>
      <c r="M91" s="302">
        <v>30</v>
      </c>
      <c r="N91" s="99">
        <v>0</v>
      </c>
      <c r="O91" s="99">
        <v>2</v>
      </c>
      <c r="P91" s="99">
        <v>3</v>
      </c>
      <c r="Q91" s="99">
        <v>0</v>
      </c>
      <c r="R91" s="101">
        <v>1</v>
      </c>
      <c r="S91" s="99">
        <v>0</v>
      </c>
      <c r="T91" s="123" t="s">
        <v>90</v>
      </c>
      <c r="U91" s="124" t="s">
        <v>101</v>
      </c>
    </row>
    <row r="92" ht="24" spans="1:21">
      <c r="A92" s="139" t="s">
        <v>323</v>
      </c>
      <c r="B92" s="84">
        <v>6</v>
      </c>
      <c r="C92" s="90" t="s">
        <v>337</v>
      </c>
      <c r="D92" s="84" t="s">
        <v>325</v>
      </c>
      <c r="E92" s="84" t="s">
        <v>308</v>
      </c>
      <c r="F92" s="84" t="s">
        <v>338</v>
      </c>
      <c r="G92" s="98">
        <v>4801</v>
      </c>
      <c r="H92" s="98">
        <v>44.22</v>
      </c>
      <c r="I92" s="98">
        <v>32.28</v>
      </c>
      <c r="J92" s="98">
        <v>46.63</v>
      </c>
      <c r="K92" s="98">
        <v>3.2</v>
      </c>
      <c r="L92" s="99">
        <v>22</v>
      </c>
      <c r="M92" s="302">
        <v>25</v>
      </c>
      <c r="N92" s="101">
        <v>0</v>
      </c>
      <c r="O92" s="99">
        <v>0</v>
      </c>
      <c r="P92" s="99">
        <v>0</v>
      </c>
      <c r="Q92" s="99">
        <v>0</v>
      </c>
      <c r="R92" s="99">
        <v>0</v>
      </c>
      <c r="S92" s="99">
        <v>0</v>
      </c>
      <c r="T92" s="99" t="s">
        <v>94</v>
      </c>
      <c r="U92" s="132" t="s">
        <v>94</v>
      </c>
    </row>
    <row r="93" spans="1:21">
      <c r="A93" s="139" t="s">
        <v>323</v>
      </c>
      <c r="B93" s="84">
        <v>7</v>
      </c>
      <c r="C93" s="141" t="s">
        <v>339</v>
      </c>
      <c r="D93" s="84" t="s">
        <v>325</v>
      </c>
      <c r="E93" s="84" t="s">
        <v>340</v>
      </c>
      <c r="F93" s="91" t="s">
        <v>341</v>
      </c>
      <c r="G93" s="98">
        <v>318024</v>
      </c>
      <c r="H93" s="98">
        <v>20</v>
      </c>
      <c r="I93" s="98">
        <v>21.06</v>
      </c>
      <c r="J93" s="98">
        <v>2.14</v>
      </c>
      <c r="K93" s="98">
        <v>15</v>
      </c>
      <c r="L93" s="99">
        <v>75</v>
      </c>
      <c r="M93" s="302">
        <v>3</v>
      </c>
      <c r="N93" s="101">
        <v>0</v>
      </c>
      <c r="O93" s="99">
        <v>0</v>
      </c>
      <c r="P93" s="99">
        <v>0</v>
      </c>
      <c r="Q93" s="99">
        <v>0</v>
      </c>
      <c r="R93" s="99">
        <v>1</v>
      </c>
      <c r="S93" s="99">
        <v>0</v>
      </c>
      <c r="T93" s="99" t="s">
        <v>94</v>
      </c>
      <c r="U93" s="132" t="s">
        <v>94</v>
      </c>
    </row>
    <row r="94" ht="24" spans="1:22">
      <c r="A94" s="139" t="s">
        <v>323</v>
      </c>
      <c r="B94" s="84">
        <v>8</v>
      </c>
      <c r="C94" s="90" t="s">
        <v>342</v>
      </c>
      <c r="D94" s="84" t="s">
        <v>325</v>
      </c>
      <c r="E94" s="84" t="s">
        <v>340</v>
      </c>
      <c r="F94" s="84" t="s">
        <v>343</v>
      </c>
      <c r="G94" s="98">
        <v>40451</v>
      </c>
      <c r="H94" s="98">
        <v>33.6</v>
      </c>
      <c r="I94" s="98">
        <v>39.77</v>
      </c>
      <c r="J94" s="98">
        <v>20.63</v>
      </c>
      <c r="K94" s="98">
        <v>3</v>
      </c>
      <c r="L94" s="99">
        <v>30</v>
      </c>
      <c r="M94" s="302">
        <v>10.1</v>
      </c>
      <c r="N94" s="101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123" t="s">
        <v>90</v>
      </c>
      <c r="U94" s="132" t="s">
        <v>94</v>
      </c>
      <c r="V94" s="165"/>
    </row>
    <row r="95" ht="36" spans="1:22">
      <c r="A95" s="139" t="s">
        <v>323</v>
      </c>
      <c r="B95" s="84">
        <v>9</v>
      </c>
      <c r="C95" s="142" t="s">
        <v>344</v>
      </c>
      <c r="D95" s="84" t="s">
        <v>325</v>
      </c>
      <c r="E95" s="84" t="s">
        <v>308</v>
      </c>
      <c r="F95" s="143" t="s">
        <v>345</v>
      </c>
      <c r="G95" s="152">
        <v>43994</v>
      </c>
      <c r="H95" s="152">
        <v>31.96</v>
      </c>
      <c r="I95" s="152">
        <v>26.54</v>
      </c>
      <c r="J95" s="152">
        <v>32.57</v>
      </c>
      <c r="K95" s="152">
        <v>1.6</v>
      </c>
      <c r="L95" s="153">
        <v>15</v>
      </c>
      <c r="M95" s="310">
        <v>6.1</v>
      </c>
      <c r="N95" s="154">
        <v>0</v>
      </c>
      <c r="O95" s="153">
        <v>2</v>
      </c>
      <c r="P95" s="153">
        <v>0</v>
      </c>
      <c r="Q95" s="153">
        <v>0</v>
      </c>
      <c r="R95" s="153">
        <v>0</v>
      </c>
      <c r="S95" s="153">
        <v>0</v>
      </c>
      <c r="T95" s="153" t="s">
        <v>94</v>
      </c>
      <c r="U95" s="166" t="s">
        <v>94</v>
      </c>
      <c r="V95" s="165"/>
    </row>
    <row r="96" ht="24" spans="1:21">
      <c r="A96" s="139" t="s">
        <v>323</v>
      </c>
      <c r="B96" s="84">
        <v>10</v>
      </c>
      <c r="C96" s="90" t="s">
        <v>346</v>
      </c>
      <c r="D96" s="84" t="s">
        <v>325</v>
      </c>
      <c r="E96" s="84" t="s">
        <v>308</v>
      </c>
      <c r="F96" s="84" t="s">
        <v>347</v>
      </c>
      <c r="G96" s="107">
        <v>14999</v>
      </c>
      <c r="H96" s="107">
        <v>176.55</v>
      </c>
      <c r="I96" s="107">
        <v>-2.44</v>
      </c>
      <c r="J96" s="107">
        <v>3.98</v>
      </c>
      <c r="K96" s="107">
        <v>3.57</v>
      </c>
      <c r="L96" s="101">
        <v>18</v>
      </c>
      <c r="M96" s="305">
        <v>15</v>
      </c>
      <c r="N96" s="101">
        <v>0</v>
      </c>
      <c r="O96" s="101">
        <v>2</v>
      </c>
      <c r="P96" s="101">
        <v>0</v>
      </c>
      <c r="Q96" s="101">
        <v>0</v>
      </c>
      <c r="R96" s="101">
        <v>0</v>
      </c>
      <c r="S96" s="101">
        <v>0</v>
      </c>
      <c r="T96" s="123" t="s">
        <v>90</v>
      </c>
      <c r="U96" s="130" t="s">
        <v>94</v>
      </c>
    </row>
    <row r="97" ht="36" spans="1:21">
      <c r="A97" s="139" t="s">
        <v>323</v>
      </c>
      <c r="B97" s="84">
        <v>11</v>
      </c>
      <c r="C97" s="90" t="s">
        <v>348</v>
      </c>
      <c r="D97" s="84" t="s">
        <v>325</v>
      </c>
      <c r="E97" s="84" t="s">
        <v>308</v>
      </c>
      <c r="F97" s="90" t="s">
        <v>349</v>
      </c>
      <c r="G97" s="107">
        <v>30333.43</v>
      </c>
      <c r="H97" s="107">
        <v>-8.01</v>
      </c>
      <c r="I97" s="107">
        <v>132.84</v>
      </c>
      <c r="J97" s="107">
        <v>-19.66</v>
      </c>
      <c r="K97" s="107">
        <v>7.53</v>
      </c>
      <c r="L97" s="101">
        <v>52</v>
      </c>
      <c r="M97" s="305">
        <v>15.76</v>
      </c>
      <c r="N97" s="101">
        <v>0</v>
      </c>
      <c r="O97" s="101">
        <v>6</v>
      </c>
      <c r="P97" s="101">
        <v>0</v>
      </c>
      <c r="Q97" s="101">
        <v>5</v>
      </c>
      <c r="R97" s="101">
        <v>1</v>
      </c>
      <c r="S97" s="101">
        <v>1</v>
      </c>
      <c r="T97" s="123" t="s">
        <v>90</v>
      </c>
      <c r="U97" s="130" t="s">
        <v>94</v>
      </c>
    </row>
    <row r="98" ht="24" spans="1:21">
      <c r="A98" s="139" t="s">
        <v>323</v>
      </c>
      <c r="B98" s="84">
        <v>12</v>
      </c>
      <c r="C98" s="90" t="s">
        <v>350</v>
      </c>
      <c r="D98" s="84" t="s">
        <v>123</v>
      </c>
      <c r="E98" s="84" t="s">
        <v>69</v>
      </c>
      <c r="F98" s="84" t="s">
        <v>351</v>
      </c>
      <c r="G98" s="107">
        <v>602.18</v>
      </c>
      <c r="H98" s="107">
        <v>75.74</v>
      </c>
      <c r="I98" s="107">
        <v>-12.68</v>
      </c>
      <c r="J98" s="107">
        <v>137.58</v>
      </c>
      <c r="K98" s="107">
        <v>40.33</v>
      </c>
      <c r="L98" s="101">
        <v>22</v>
      </c>
      <c r="M98" s="305">
        <v>61</v>
      </c>
      <c r="N98" s="101">
        <v>0</v>
      </c>
      <c r="O98" s="101">
        <v>0</v>
      </c>
      <c r="P98" s="101">
        <v>43</v>
      </c>
      <c r="Q98" s="101">
        <v>0</v>
      </c>
      <c r="R98" s="101">
        <v>0</v>
      </c>
      <c r="S98" s="101">
        <v>0</v>
      </c>
      <c r="T98" s="101" t="s">
        <v>94</v>
      </c>
      <c r="U98" s="130" t="s">
        <v>76</v>
      </c>
    </row>
    <row r="99" ht="24" spans="1:21">
      <c r="A99" s="139" t="s">
        <v>323</v>
      </c>
      <c r="B99" s="84">
        <v>13</v>
      </c>
      <c r="C99" s="90" t="s">
        <v>352</v>
      </c>
      <c r="D99" s="84" t="s">
        <v>123</v>
      </c>
      <c r="E99" s="84" t="s">
        <v>163</v>
      </c>
      <c r="F99" s="84" t="s">
        <v>353</v>
      </c>
      <c r="G99" s="107">
        <v>973.64</v>
      </c>
      <c r="H99" s="107">
        <v>590.32</v>
      </c>
      <c r="I99" s="107">
        <v>188.42</v>
      </c>
      <c r="J99" s="107">
        <v>3085.68</v>
      </c>
      <c r="K99" s="107">
        <v>19.79</v>
      </c>
      <c r="L99" s="101">
        <v>8</v>
      </c>
      <c r="M99" s="305">
        <v>53.3</v>
      </c>
      <c r="N99" s="101">
        <v>0</v>
      </c>
      <c r="O99" s="101">
        <v>1</v>
      </c>
      <c r="P99" s="101">
        <v>0</v>
      </c>
      <c r="Q99" s="101">
        <v>0</v>
      </c>
      <c r="R99" s="101">
        <v>0</v>
      </c>
      <c r="S99" s="101">
        <v>0</v>
      </c>
      <c r="T99" s="101" t="s">
        <v>94</v>
      </c>
      <c r="U99" s="130" t="s">
        <v>76</v>
      </c>
    </row>
    <row r="100" ht="24" spans="1:21">
      <c r="A100" s="139" t="s">
        <v>323</v>
      </c>
      <c r="B100" s="84">
        <v>14</v>
      </c>
      <c r="C100" s="141" t="s">
        <v>354</v>
      </c>
      <c r="D100" s="84" t="s">
        <v>123</v>
      </c>
      <c r="E100" s="84" t="s">
        <v>355</v>
      </c>
      <c r="F100" s="84" t="s">
        <v>356</v>
      </c>
      <c r="G100" s="98">
        <v>11955</v>
      </c>
      <c r="H100" s="98">
        <v>64.8</v>
      </c>
      <c r="I100" s="98">
        <v>47.5</v>
      </c>
      <c r="J100" s="98">
        <v>474.1</v>
      </c>
      <c r="K100" s="98" t="s">
        <v>106</v>
      </c>
      <c r="L100" s="99">
        <v>14</v>
      </c>
      <c r="M100" s="302">
        <v>7</v>
      </c>
      <c r="N100" s="101">
        <v>3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 t="s">
        <v>94</v>
      </c>
      <c r="U100" s="132" t="s">
        <v>94</v>
      </c>
    </row>
    <row r="101" ht="24" spans="1:21">
      <c r="A101" s="139" t="s">
        <v>323</v>
      </c>
      <c r="B101" s="84">
        <v>15</v>
      </c>
      <c r="C101" s="141" t="s">
        <v>357</v>
      </c>
      <c r="D101" s="84" t="s">
        <v>123</v>
      </c>
      <c r="E101" s="84" t="s">
        <v>355</v>
      </c>
      <c r="F101" s="84" t="s">
        <v>358</v>
      </c>
      <c r="G101" s="98">
        <v>19549</v>
      </c>
      <c r="H101" s="98">
        <v>61.62</v>
      </c>
      <c r="I101" s="98">
        <v>-145.8</v>
      </c>
      <c r="J101" s="98">
        <v>11.29</v>
      </c>
      <c r="K101" s="98" t="s">
        <v>106</v>
      </c>
      <c r="L101" s="99">
        <v>20</v>
      </c>
      <c r="M101" s="302">
        <v>12.5</v>
      </c>
      <c r="N101" s="99">
        <v>1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 t="s">
        <v>94</v>
      </c>
      <c r="U101" s="132" t="s">
        <v>94</v>
      </c>
    </row>
    <row r="102" ht="24" spans="1:26">
      <c r="A102" s="144" t="s">
        <v>359</v>
      </c>
      <c r="B102" s="145">
        <v>1</v>
      </c>
      <c r="C102" s="146" t="s">
        <v>360</v>
      </c>
      <c r="D102" s="147" t="s">
        <v>361</v>
      </c>
      <c r="E102" s="147" t="s">
        <v>362</v>
      </c>
      <c r="F102" s="147" t="s">
        <v>363</v>
      </c>
      <c r="G102" s="155">
        <v>5915</v>
      </c>
      <c r="H102" s="155">
        <v>16.1</v>
      </c>
      <c r="I102" s="155">
        <v>42.8</v>
      </c>
      <c r="J102" s="155">
        <v>11.7</v>
      </c>
      <c r="K102" s="155">
        <v>9.4</v>
      </c>
      <c r="L102" s="156">
        <v>61</v>
      </c>
      <c r="M102" s="311">
        <v>26</v>
      </c>
      <c r="N102" s="156">
        <v>3</v>
      </c>
      <c r="O102" s="156">
        <v>7</v>
      </c>
      <c r="P102" s="156">
        <v>11</v>
      </c>
      <c r="Q102" s="156">
        <v>2</v>
      </c>
      <c r="R102" s="156">
        <v>2</v>
      </c>
      <c r="S102" s="156">
        <v>2</v>
      </c>
      <c r="T102" s="156" t="s">
        <v>364</v>
      </c>
      <c r="U102" s="167" t="s">
        <v>365</v>
      </c>
      <c r="V102" s="70"/>
      <c r="Z102" s="62"/>
    </row>
    <row r="103" ht="24" spans="1:26">
      <c r="A103" s="144" t="s">
        <v>359</v>
      </c>
      <c r="B103" s="145">
        <v>2</v>
      </c>
      <c r="C103" s="146" t="s">
        <v>366</v>
      </c>
      <c r="D103" s="147" t="s">
        <v>361</v>
      </c>
      <c r="E103" s="147" t="s">
        <v>362</v>
      </c>
      <c r="F103" s="147" t="s">
        <v>367</v>
      </c>
      <c r="G103" s="155">
        <v>85002</v>
      </c>
      <c r="H103" s="155">
        <v>19</v>
      </c>
      <c r="I103" s="155">
        <v>25</v>
      </c>
      <c r="J103" s="155">
        <v>2.3</v>
      </c>
      <c r="K103" s="155">
        <v>7.4</v>
      </c>
      <c r="L103" s="156">
        <v>280</v>
      </c>
      <c r="M103" s="311">
        <v>32.7</v>
      </c>
      <c r="N103" s="156">
        <v>1</v>
      </c>
      <c r="O103" s="156">
        <v>13</v>
      </c>
      <c r="P103" s="156">
        <v>66</v>
      </c>
      <c r="Q103" s="156">
        <v>12</v>
      </c>
      <c r="R103" s="156">
        <v>3</v>
      </c>
      <c r="S103" s="156">
        <v>2</v>
      </c>
      <c r="T103" s="156" t="s">
        <v>365</v>
      </c>
      <c r="U103" s="167" t="s">
        <v>364</v>
      </c>
      <c r="V103" s="70"/>
      <c r="Z103" s="62"/>
    </row>
    <row r="104" ht="24" spans="1:26">
      <c r="A104" s="144" t="s">
        <v>359</v>
      </c>
      <c r="B104" s="145">
        <v>3</v>
      </c>
      <c r="C104" s="146" t="s">
        <v>368</v>
      </c>
      <c r="D104" s="147" t="s">
        <v>361</v>
      </c>
      <c r="E104" s="147" t="s">
        <v>362</v>
      </c>
      <c r="F104" s="147" t="s">
        <v>369</v>
      </c>
      <c r="G104" s="155">
        <v>593.28</v>
      </c>
      <c r="H104" s="155">
        <v>37.13</v>
      </c>
      <c r="I104" s="155">
        <v>0</v>
      </c>
      <c r="J104" s="155">
        <v>38.21</v>
      </c>
      <c r="K104" s="155">
        <v>11.11</v>
      </c>
      <c r="L104" s="156">
        <v>7</v>
      </c>
      <c r="M104" s="311">
        <v>41.18</v>
      </c>
      <c r="N104" s="156">
        <v>0</v>
      </c>
      <c r="O104" s="156">
        <v>3</v>
      </c>
      <c r="P104" s="156">
        <v>10</v>
      </c>
      <c r="Q104" s="156">
        <v>0</v>
      </c>
      <c r="R104" s="156">
        <v>1</v>
      </c>
      <c r="S104" s="156">
        <v>0</v>
      </c>
      <c r="T104" s="156" t="s">
        <v>364</v>
      </c>
      <c r="U104" s="167" t="s">
        <v>365</v>
      </c>
      <c r="V104" s="70"/>
      <c r="Z104" s="62"/>
    </row>
    <row r="105" ht="24" spans="1:26">
      <c r="A105" s="144" t="s">
        <v>359</v>
      </c>
      <c r="B105" s="145">
        <v>4</v>
      </c>
      <c r="C105" s="146" t="s">
        <v>370</v>
      </c>
      <c r="D105" s="147" t="s">
        <v>361</v>
      </c>
      <c r="E105" s="147" t="s">
        <v>371</v>
      </c>
      <c r="F105" s="147" t="s">
        <v>372</v>
      </c>
      <c r="G105" s="155">
        <v>859.95</v>
      </c>
      <c r="H105" s="155">
        <v>0</v>
      </c>
      <c r="I105" s="155">
        <v>0</v>
      </c>
      <c r="J105" s="155">
        <v>0</v>
      </c>
      <c r="K105" s="155">
        <v>0</v>
      </c>
      <c r="L105" s="156">
        <v>19</v>
      </c>
      <c r="M105" s="311">
        <v>47.5</v>
      </c>
      <c r="N105" s="156">
        <v>0</v>
      </c>
      <c r="O105" s="156">
        <v>6</v>
      </c>
      <c r="P105" s="156">
        <v>1</v>
      </c>
      <c r="Q105" s="156">
        <v>6</v>
      </c>
      <c r="R105" s="156">
        <v>0</v>
      </c>
      <c r="S105" s="156">
        <v>0</v>
      </c>
      <c r="T105" s="156" t="s">
        <v>365</v>
      </c>
      <c r="U105" s="167" t="s">
        <v>365</v>
      </c>
      <c r="V105" s="70"/>
      <c r="Z105" s="62"/>
    </row>
    <row r="106" ht="24" spans="1:26">
      <c r="A106" s="144" t="s">
        <v>359</v>
      </c>
      <c r="B106" s="145">
        <v>5</v>
      </c>
      <c r="C106" s="146" t="s">
        <v>373</v>
      </c>
      <c r="D106" s="147" t="s">
        <v>374</v>
      </c>
      <c r="E106" s="147" t="s">
        <v>375</v>
      </c>
      <c r="F106" s="147" t="s">
        <v>376</v>
      </c>
      <c r="G106" s="155">
        <v>51064</v>
      </c>
      <c r="H106" s="155">
        <v>56.92</v>
      </c>
      <c r="I106" s="155">
        <v>105.26</v>
      </c>
      <c r="J106" s="155">
        <v>60.72</v>
      </c>
      <c r="K106" s="155">
        <v>4.74</v>
      </c>
      <c r="L106" s="156">
        <v>132</v>
      </c>
      <c r="M106" s="311">
        <v>30.9</v>
      </c>
      <c r="N106" s="156">
        <v>3</v>
      </c>
      <c r="O106" s="156">
        <v>26</v>
      </c>
      <c r="P106" s="156">
        <v>0</v>
      </c>
      <c r="Q106" s="156">
        <v>1</v>
      </c>
      <c r="R106" s="156">
        <v>2</v>
      </c>
      <c r="S106" s="156">
        <v>1</v>
      </c>
      <c r="T106" s="156" t="s">
        <v>364</v>
      </c>
      <c r="U106" s="167" t="s">
        <v>364</v>
      </c>
      <c r="V106" s="70"/>
      <c r="Z106" s="62"/>
    </row>
    <row r="107" ht="36" spans="1:26">
      <c r="A107" s="144" t="s">
        <v>359</v>
      </c>
      <c r="B107" s="145">
        <v>6</v>
      </c>
      <c r="C107" s="146" t="s">
        <v>377</v>
      </c>
      <c r="D107" s="147" t="s">
        <v>378</v>
      </c>
      <c r="E107" s="147" t="s">
        <v>379</v>
      </c>
      <c r="F107" s="147" t="s">
        <v>380</v>
      </c>
      <c r="G107" s="155">
        <v>19623.73</v>
      </c>
      <c r="H107" s="158">
        <v>-11</v>
      </c>
      <c r="I107" s="158">
        <v>37</v>
      </c>
      <c r="J107" s="158">
        <v>8</v>
      </c>
      <c r="K107" s="158">
        <v>4.83</v>
      </c>
      <c r="L107" s="156">
        <v>42</v>
      </c>
      <c r="M107" s="311">
        <v>20</v>
      </c>
      <c r="N107" s="156">
        <v>0</v>
      </c>
      <c r="O107" s="156">
        <v>6</v>
      </c>
      <c r="P107" s="156">
        <v>0</v>
      </c>
      <c r="Q107" s="156">
        <v>2</v>
      </c>
      <c r="R107" s="156">
        <v>0</v>
      </c>
      <c r="S107" s="156">
        <v>0</v>
      </c>
      <c r="T107" s="156" t="s">
        <v>365</v>
      </c>
      <c r="U107" s="167" t="s">
        <v>365</v>
      </c>
      <c r="V107" s="70"/>
      <c r="Z107" s="62"/>
    </row>
    <row r="108" ht="24" spans="1:26">
      <c r="A108" s="144" t="s">
        <v>359</v>
      </c>
      <c r="B108" s="145">
        <v>7</v>
      </c>
      <c r="C108" s="146" t="s">
        <v>381</v>
      </c>
      <c r="D108" s="147" t="s">
        <v>382</v>
      </c>
      <c r="E108" s="147" t="s">
        <v>383</v>
      </c>
      <c r="F108" s="147" t="s">
        <v>384</v>
      </c>
      <c r="G108" s="155">
        <v>8566.28</v>
      </c>
      <c r="H108" s="158">
        <v>47</v>
      </c>
      <c r="I108" s="155">
        <v>0</v>
      </c>
      <c r="J108" s="158">
        <v>192</v>
      </c>
      <c r="K108" s="158">
        <v>5.6</v>
      </c>
      <c r="L108" s="156">
        <v>38</v>
      </c>
      <c r="M108" s="311">
        <v>25</v>
      </c>
      <c r="N108" s="156">
        <v>0</v>
      </c>
      <c r="O108" s="156">
        <v>0</v>
      </c>
      <c r="P108" s="156">
        <v>0</v>
      </c>
      <c r="Q108" s="156">
        <v>0</v>
      </c>
      <c r="R108" s="156">
        <v>0</v>
      </c>
      <c r="S108" s="156">
        <v>0</v>
      </c>
      <c r="T108" s="156" t="s">
        <v>365</v>
      </c>
      <c r="U108" s="167" t="s">
        <v>364</v>
      </c>
      <c r="V108" s="70"/>
      <c r="Z108" s="62"/>
    </row>
    <row r="109" ht="24" spans="1:26">
      <c r="A109" s="144" t="s">
        <v>359</v>
      </c>
      <c r="B109" s="145">
        <v>8</v>
      </c>
      <c r="C109" s="146" t="s">
        <v>385</v>
      </c>
      <c r="D109" s="147" t="s">
        <v>382</v>
      </c>
      <c r="E109" s="147" t="s">
        <v>386</v>
      </c>
      <c r="F109" s="147" t="s">
        <v>387</v>
      </c>
      <c r="G109" s="155">
        <v>56491</v>
      </c>
      <c r="H109" s="155">
        <v>6.93</v>
      </c>
      <c r="I109" s="155">
        <v>142.55</v>
      </c>
      <c r="J109" s="155">
        <v>18.82</v>
      </c>
      <c r="K109" s="155">
        <v>2.7</v>
      </c>
      <c r="L109" s="156">
        <v>78</v>
      </c>
      <c r="M109" s="311">
        <v>21.6</v>
      </c>
      <c r="N109" s="156">
        <v>0</v>
      </c>
      <c r="O109" s="156">
        <v>3</v>
      </c>
      <c r="P109" s="156">
        <v>0</v>
      </c>
      <c r="Q109" s="156">
        <v>0</v>
      </c>
      <c r="R109" s="156">
        <v>0</v>
      </c>
      <c r="S109" s="156">
        <v>0</v>
      </c>
      <c r="T109" s="156" t="s">
        <v>365</v>
      </c>
      <c r="U109" s="167" t="s">
        <v>365</v>
      </c>
      <c r="V109" s="164"/>
      <c r="Z109" s="62"/>
    </row>
    <row r="110" ht="24.75" spans="1:26">
      <c r="A110" s="144" t="s">
        <v>359</v>
      </c>
      <c r="B110" s="145">
        <v>9</v>
      </c>
      <c r="C110" s="146" t="s">
        <v>388</v>
      </c>
      <c r="D110" s="147" t="s">
        <v>361</v>
      </c>
      <c r="E110" s="147" t="s">
        <v>375</v>
      </c>
      <c r="F110" s="147" t="s">
        <v>389</v>
      </c>
      <c r="G110" s="155">
        <v>13386</v>
      </c>
      <c r="H110" s="155">
        <v>54</v>
      </c>
      <c r="I110" s="155">
        <v>48</v>
      </c>
      <c r="J110" s="155">
        <v>118</v>
      </c>
      <c r="K110" s="155">
        <v>5.03</v>
      </c>
      <c r="L110" s="156">
        <v>94</v>
      </c>
      <c r="M110" s="311">
        <v>37</v>
      </c>
      <c r="N110" s="156">
        <v>5</v>
      </c>
      <c r="O110" s="156">
        <v>14</v>
      </c>
      <c r="P110" s="156">
        <v>0</v>
      </c>
      <c r="Q110" s="156">
        <v>1</v>
      </c>
      <c r="R110" s="156">
        <v>3</v>
      </c>
      <c r="S110" s="163">
        <v>1</v>
      </c>
      <c r="T110" s="156" t="s">
        <v>365</v>
      </c>
      <c r="U110" s="167" t="s">
        <v>364</v>
      </c>
      <c r="V110" s="70"/>
      <c r="Z110" s="62"/>
    </row>
    <row r="111" ht="36" spans="1:26">
      <c r="A111" s="144" t="s">
        <v>359</v>
      </c>
      <c r="B111" s="145">
        <v>10</v>
      </c>
      <c r="C111" s="146" t="s">
        <v>390</v>
      </c>
      <c r="D111" s="147" t="s">
        <v>382</v>
      </c>
      <c r="E111" s="147" t="s">
        <v>391</v>
      </c>
      <c r="F111" s="147" t="s">
        <v>392</v>
      </c>
      <c r="G111" s="155">
        <v>11585.9</v>
      </c>
      <c r="H111" s="155">
        <v>28.37</v>
      </c>
      <c r="I111" s="155">
        <v>77.71</v>
      </c>
      <c r="J111" s="155">
        <v>77.71</v>
      </c>
      <c r="K111" s="155">
        <v>6.46</v>
      </c>
      <c r="L111" s="156">
        <v>96</v>
      </c>
      <c r="M111" s="311">
        <v>20</v>
      </c>
      <c r="N111" s="156">
        <v>0</v>
      </c>
      <c r="O111" s="156">
        <v>3</v>
      </c>
      <c r="P111" s="156">
        <v>1</v>
      </c>
      <c r="Q111" s="156">
        <v>0</v>
      </c>
      <c r="R111" s="156">
        <v>1</v>
      </c>
      <c r="S111" s="156">
        <v>0</v>
      </c>
      <c r="T111" s="156" t="s">
        <v>364</v>
      </c>
      <c r="U111" s="167" t="s">
        <v>365</v>
      </c>
      <c r="V111" s="70"/>
      <c r="Z111" s="62"/>
    </row>
    <row r="112" ht="24" spans="1:26">
      <c r="A112" s="144" t="s">
        <v>359</v>
      </c>
      <c r="B112" s="145">
        <v>11</v>
      </c>
      <c r="C112" s="146" t="s">
        <v>393</v>
      </c>
      <c r="D112" s="147" t="s">
        <v>382</v>
      </c>
      <c r="E112" s="147" t="s">
        <v>394</v>
      </c>
      <c r="F112" s="147" t="s">
        <v>395</v>
      </c>
      <c r="G112" s="155">
        <v>991.67</v>
      </c>
      <c r="H112" s="155">
        <v>6.43</v>
      </c>
      <c r="I112" s="155">
        <v>47.03</v>
      </c>
      <c r="J112" s="155">
        <v>-22.91</v>
      </c>
      <c r="K112" s="155">
        <v>9.47</v>
      </c>
      <c r="L112" s="156">
        <v>44</v>
      </c>
      <c r="M112" s="311">
        <v>86.27</v>
      </c>
      <c r="N112" s="156">
        <v>1</v>
      </c>
      <c r="O112" s="156">
        <v>4</v>
      </c>
      <c r="P112" s="156">
        <v>0</v>
      </c>
      <c r="Q112" s="156">
        <v>1</v>
      </c>
      <c r="R112" s="156">
        <v>1</v>
      </c>
      <c r="S112" s="156">
        <v>1</v>
      </c>
      <c r="T112" s="156" t="s">
        <v>365</v>
      </c>
      <c r="U112" s="167" t="s">
        <v>365</v>
      </c>
      <c r="V112" s="164"/>
      <c r="Z112" s="62"/>
    </row>
    <row r="113" ht="36" spans="1:26">
      <c r="A113" s="144" t="s">
        <v>359</v>
      </c>
      <c r="B113" s="145">
        <v>12</v>
      </c>
      <c r="C113" s="146" t="s">
        <v>396</v>
      </c>
      <c r="D113" s="147" t="s">
        <v>382</v>
      </c>
      <c r="E113" s="147" t="s">
        <v>397</v>
      </c>
      <c r="F113" s="147" t="s">
        <v>398</v>
      </c>
      <c r="G113" s="155">
        <v>68840</v>
      </c>
      <c r="H113" s="158">
        <v>25.73</v>
      </c>
      <c r="I113" s="158">
        <v>134</v>
      </c>
      <c r="J113" s="158">
        <v>25</v>
      </c>
      <c r="K113" s="158">
        <v>3.32</v>
      </c>
      <c r="L113" s="156">
        <v>115</v>
      </c>
      <c r="M113" s="312">
        <v>17</v>
      </c>
      <c r="N113" s="156">
        <v>4</v>
      </c>
      <c r="O113" s="156">
        <v>6</v>
      </c>
      <c r="P113" s="156">
        <v>0</v>
      </c>
      <c r="Q113" s="156">
        <v>0</v>
      </c>
      <c r="R113" s="156">
        <v>1</v>
      </c>
      <c r="S113" s="156">
        <v>0</v>
      </c>
      <c r="T113" s="156" t="s">
        <v>365</v>
      </c>
      <c r="U113" s="167" t="s">
        <v>365</v>
      </c>
      <c r="V113" s="70"/>
      <c r="Z113" s="62"/>
    </row>
    <row r="114" ht="24" spans="1:26">
      <c r="A114" s="144" t="s">
        <v>359</v>
      </c>
      <c r="B114" s="145">
        <v>13</v>
      </c>
      <c r="C114" s="146" t="s">
        <v>399</v>
      </c>
      <c r="D114" s="147" t="s">
        <v>382</v>
      </c>
      <c r="E114" s="147" t="s">
        <v>400</v>
      </c>
      <c r="F114" s="147" t="s">
        <v>401</v>
      </c>
      <c r="G114" s="155">
        <v>64269</v>
      </c>
      <c r="H114" s="155">
        <v>16.93</v>
      </c>
      <c r="I114" s="155">
        <v>52.27</v>
      </c>
      <c r="J114" s="155">
        <v>23.55</v>
      </c>
      <c r="K114" s="155">
        <v>7.44</v>
      </c>
      <c r="L114" s="156">
        <v>58</v>
      </c>
      <c r="M114" s="311">
        <v>15.38</v>
      </c>
      <c r="N114" s="156">
        <v>0</v>
      </c>
      <c r="O114" s="156">
        <v>6</v>
      </c>
      <c r="P114" s="156">
        <v>4</v>
      </c>
      <c r="Q114" s="156">
        <v>14</v>
      </c>
      <c r="R114" s="156">
        <v>1</v>
      </c>
      <c r="S114" s="156">
        <v>0</v>
      </c>
      <c r="T114" s="156" t="s">
        <v>365</v>
      </c>
      <c r="U114" s="167" t="s">
        <v>365</v>
      </c>
      <c r="V114" s="70"/>
      <c r="Z114" s="62"/>
    </row>
    <row r="115" ht="24" spans="1:26">
      <c r="A115" s="144" t="s">
        <v>359</v>
      </c>
      <c r="B115" s="145">
        <v>14</v>
      </c>
      <c r="C115" s="146" t="s">
        <v>402</v>
      </c>
      <c r="D115" s="147" t="s">
        <v>382</v>
      </c>
      <c r="E115" s="147" t="s">
        <v>403</v>
      </c>
      <c r="F115" s="147" t="s">
        <v>404</v>
      </c>
      <c r="G115" s="155">
        <v>33447</v>
      </c>
      <c r="H115" s="155">
        <v>17.4</v>
      </c>
      <c r="I115" s="155">
        <v>102.7</v>
      </c>
      <c r="J115" s="155">
        <v>13.6</v>
      </c>
      <c r="K115" s="155">
        <v>3.5</v>
      </c>
      <c r="L115" s="156">
        <v>81</v>
      </c>
      <c r="M115" s="311">
        <v>11.1</v>
      </c>
      <c r="N115" s="156">
        <v>0</v>
      </c>
      <c r="O115" s="156">
        <v>26</v>
      </c>
      <c r="P115" s="156">
        <v>1</v>
      </c>
      <c r="Q115" s="156">
        <v>3</v>
      </c>
      <c r="R115" s="156">
        <v>2</v>
      </c>
      <c r="S115" s="156">
        <v>1</v>
      </c>
      <c r="T115" s="156" t="s">
        <v>365</v>
      </c>
      <c r="U115" s="167" t="s">
        <v>365</v>
      </c>
      <c r="V115" s="70"/>
      <c r="Z115" s="62"/>
    </row>
    <row r="116" ht="24" spans="1:26">
      <c r="A116" s="144" t="s">
        <v>359</v>
      </c>
      <c r="B116" s="145">
        <v>15</v>
      </c>
      <c r="C116" s="146" t="s">
        <v>405</v>
      </c>
      <c r="D116" s="147" t="s">
        <v>382</v>
      </c>
      <c r="E116" s="147" t="s">
        <v>379</v>
      </c>
      <c r="F116" s="147" t="s">
        <v>406</v>
      </c>
      <c r="G116" s="155">
        <v>2029</v>
      </c>
      <c r="H116" s="155">
        <v>67</v>
      </c>
      <c r="I116" s="155">
        <v>74</v>
      </c>
      <c r="J116" s="155">
        <v>24.28</v>
      </c>
      <c r="K116" s="155">
        <v>3.73</v>
      </c>
      <c r="L116" s="156">
        <v>8</v>
      </c>
      <c r="M116" s="311">
        <v>19.51</v>
      </c>
      <c r="N116" s="156">
        <v>4</v>
      </c>
      <c r="O116" s="156">
        <v>2</v>
      </c>
      <c r="P116" s="156">
        <v>0</v>
      </c>
      <c r="Q116" s="156">
        <v>1</v>
      </c>
      <c r="R116" s="156">
        <v>1</v>
      </c>
      <c r="S116" s="156">
        <v>0</v>
      </c>
      <c r="T116" s="156" t="s">
        <v>364</v>
      </c>
      <c r="U116" s="167" t="s">
        <v>365</v>
      </c>
      <c r="V116" s="70"/>
      <c r="Z116" s="62"/>
    </row>
    <row r="117" ht="36" spans="1:26">
      <c r="A117" s="144" t="s">
        <v>359</v>
      </c>
      <c r="B117" s="145">
        <v>16</v>
      </c>
      <c r="C117" s="146" t="s">
        <v>407</v>
      </c>
      <c r="D117" s="147" t="s">
        <v>374</v>
      </c>
      <c r="E117" s="147" t="s">
        <v>408</v>
      </c>
      <c r="F117" s="147" t="s">
        <v>409</v>
      </c>
      <c r="G117" s="155">
        <v>7532</v>
      </c>
      <c r="H117" s="155">
        <v>39.65</v>
      </c>
      <c r="I117" s="155">
        <v>5.87</v>
      </c>
      <c r="J117" s="155">
        <v>302.1</v>
      </c>
      <c r="K117" s="155">
        <v>2.82</v>
      </c>
      <c r="L117" s="156">
        <v>15</v>
      </c>
      <c r="M117" s="311">
        <v>11.03</v>
      </c>
      <c r="N117" s="156">
        <v>2</v>
      </c>
      <c r="O117" s="156">
        <v>0</v>
      </c>
      <c r="P117" s="156">
        <v>3</v>
      </c>
      <c r="Q117" s="156">
        <v>0</v>
      </c>
      <c r="R117" s="156">
        <v>0</v>
      </c>
      <c r="S117" s="156">
        <v>0</v>
      </c>
      <c r="T117" s="156" t="s">
        <v>365</v>
      </c>
      <c r="U117" s="167" t="s">
        <v>364</v>
      </c>
      <c r="V117" s="70"/>
      <c r="Z117" s="62"/>
    </row>
    <row r="118" ht="24" spans="1:26">
      <c r="A118" s="144" t="s">
        <v>359</v>
      </c>
      <c r="B118" s="145">
        <v>17</v>
      </c>
      <c r="C118" s="146" t="s">
        <v>410</v>
      </c>
      <c r="D118" s="147" t="s">
        <v>411</v>
      </c>
      <c r="E118" s="147" t="s">
        <v>412</v>
      </c>
      <c r="F118" s="147" t="s">
        <v>413</v>
      </c>
      <c r="G118" s="155">
        <v>10263</v>
      </c>
      <c r="H118" s="155">
        <v>13.49</v>
      </c>
      <c r="I118" s="155">
        <v>89.39</v>
      </c>
      <c r="J118" s="155">
        <v>45.57</v>
      </c>
      <c r="K118" s="155">
        <v>5.81</v>
      </c>
      <c r="L118" s="156">
        <v>40</v>
      </c>
      <c r="M118" s="311">
        <v>12.23</v>
      </c>
      <c r="N118" s="156">
        <v>4</v>
      </c>
      <c r="O118" s="156">
        <v>4</v>
      </c>
      <c r="P118" s="156">
        <v>6</v>
      </c>
      <c r="Q118" s="156">
        <v>21</v>
      </c>
      <c r="R118" s="156">
        <v>1</v>
      </c>
      <c r="S118" s="156">
        <v>1</v>
      </c>
      <c r="T118" s="156" t="s">
        <v>365</v>
      </c>
      <c r="U118" s="167" t="s">
        <v>364</v>
      </c>
      <c r="V118" s="164"/>
      <c r="Z118" s="62"/>
    </row>
    <row r="119" ht="24" spans="1:26">
      <c r="A119" s="144" t="s">
        <v>359</v>
      </c>
      <c r="B119" s="145">
        <v>18</v>
      </c>
      <c r="C119" s="146" t="s">
        <v>414</v>
      </c>
      <c r="D119" s="147" t="s">
        <v>361</v>
      </c>
      <c r="E119" s="147" t="s">
        <v>415</v>
      </c>
      <c r="F119" s="147" t="s">
        <v>416</v>
      </c>
      <c r="G119" s="155">
        <v>41278.42</v>
      </c>
      <c r="H119" s="155">
        <v>59.68</v>
      </c>
      <c r="I119" s="155">
        <v>172.39</v>
      </c>
      <c r="J119" s="155">
        <v>62.48</v>
      </c>
      <c r="K119" s="155">
        <v>2.95</v>
      </c>
      <c r="L119" s="156">
        <v>48</v>
      </c>
      <c r="M119" s="311">
        <v>15.53</v>
      </c>
      <c r="N119" s="156">
        <v>6</v>
      </c>
      <c r="O119" s="156">
        <v>4</v>
      </c>
      <c r="P119" s="156">
        <v>0</v>
      </c>
      <c r="Q119" s="156">
        <v>1</v>
      </c>
      <c r="R119" s="156">
        <v>1</v>
      </c>
      <c r="S119" s="156">
        <v>1</v>
      </c>
      <c r="T119" s="156" t="s">
        <v>364</v>
      </c>
      <c r="U119" s="167" t="s">
        <v>364</v>
      </c>
      <c r="V119" s="70"/>
      <c r="Z119" s="62"/>
    </row>
    <row r="120" ht="24" spans="1:26">
      <c r="A120" s="144" t="s">
        <v>359</v>
      </c>
      <c r="B120" s="145">
        <v>19</v>
      </c>
      <c r="C120" s="146" t="s">
        <v>417</v>
      </c>
      <c r="D120" s="147" t="s">
        <v>361</v>
      </c>
      <c r="E120" s="147" t="s">
        <v>415</v>
      </c>
      <c r="F120" s="147" t="s">
        <v>418</v>
      </c>
      <c r="G120" s="155">
        <v>18274.6</v>
      </c>
      <c r="H120" s="155">
        <v>44.21</v>
      </c>
      <c r="I120" s="155">
        <v>59.54</v>
      </c>
      <c r="J120" s="155">
        <v>83.74</v>
      </c>
      <c r="K120" s="155">
        <v>4.67</v>
      </c>
      <c r="L120" s="156">
        <v>49</v>
      </c>
      <c r="M120" s="311">
        <v>14.4</v>
      </c>
      <c r="N120" s="156">
        <v>4</v>
      </c>
      <c r="O120" s="156">
        <v>5</v>
      </c>
      <c r="P120" s="156">
        <v>0</v>
      </c>
      <c r="Q120" s="156">
        <v>1</v>
      </c>
      <c r="R120" s="156">
        <v>2</v>
      </c>
      <c r="S120" s="156">
        <v>0</v>
      </c>
      <c r="T120" s="156" t="s">
        <v>364</v>
      </c>
      <c r="U120" s="167" t="s">
        <v>364</v>
      </c>
      <c r="V120" s="70"/>
      <c r="Z120" s="62"/>
    </row>
    <row r="121" ht="24" spans="1:26">
      <c r="A121" s="144" t="s">
        <v>359</v>
      </c>
      <c r="B121" s="145">
        <v>20</v>
      </c>
      <c r="C121" s="146" t="s">
        <v>419</v>
      </c>
      <c r="D121" s="147" t="s">
        <v>374</v>
      </c>
      <c r="E121" s="147" t="s">
        <v>420</v>
      </c>
      <c r="F121" s="147" t="s">
        <v>421</v>
      </c>
      <c r="G121" s="155">
        <v>13086.92</v>
      </c>
      <c r="H121" s="155">
        <v>4.26</v>
      </c>
      <c r="I121" s="155">
        <v>10.96</v>
      </c>
      <c r="J121" s="155">
        <v>48.4</v>
      </c>
      <c r="K121" s="155">
        <v>5.27</v>
      </c>
      <c r="L121" s="156">
        <v>58</v>
      </c>
      <c r="M121" s="311">
        <v>12</v>
      </c>
      <c r="N121" s="156">
        <v>2</v>
      </c>
      <c r="O121" s="156">
        <v>31</v>
      </c>
      <c r="P121" s="156">
        <v>0</v>
      </c>
      <c r="Q121" s="156">
        <v>10</v>
      </c>
      <c r="R121" s="156">
        <v>1</v>
      </c>
      <c r="S121" s="156">
        <v>2</v>
      </c>
      <c r="T121" s="156" t="s">
        <v>365</v>
      </c>
      <c r="U121" s="167" t="s">
        <v>364</v>
      </c>
      <c r="V121" s="164"/>
      <c r="Z121" s="62"/>
    </row>
    <row r="122" ht="24" spans="1:26">
      <c r="A122" s="144" t="s">
        <v>359</v>
      </c>
      <c r="B122" s="145">
        <v>21</v>
      </c>
      <c r="C122" s="146" t="s">
        <v>422</v>
      </c>
      <c r="D122" s="147" t="s">
        <v>382</v>
      </c>
      <c r="E122" s="147" t="s">
        <v>423</v>
      </c>
      <c r="F122" s="147" t="s">
        <v>424</v>
      </c>
      <c r="G122" s="155">
        <v>5772.47</v>
      </c>
      <c r="H122" s="155">
        <v>358</v>
      </c>
      <c r="I122" s="155"/>
      <c r="J122" s="155">
        <v>239</v>
      </c>
      <c r="K122" s="155">
        <v>5</v>
      </c>
      <c r="L122" s="156">
        <v>42</v>
      </c>
      <c r="M122" s="311">
        <v>20.59</v>
      </c>
      <c r="N122" s="156">
        <v>0</v>
      </c>
      <c r="O122" s="156">
        <v>0</v>
      </c>
      <c r="P122" s="156">
        <v>0</v>
      </c>
      <c r="Q122" s="156">
        <v>2</v>
      </c>
      <c r="R122" s="156">
        <v>0</v>
      </c>
      <c r="S122" s="156">
        <v>0</v>
      </c>
      <c r="T122" s="156" t="s">
        <v>365</v>
      </c>
      <c r="U122" s="167" t="s">
        <v>365</v>
      </c>
      <c r="V122" s="70"/>
      <c r="Z122" s="62"/>
    </row>
    <row r="123" ht="36" spans="1:26">
      <c r="A123" s="144" t="s">
        <v>359</v>
      </c>
      <c r="B123" s="145">
        <v>22</v>
      </c>
      <c r="C123" s="146" t="s">
        <v>425</v>
      </c>
      <c r="D123" s="147" t="s">
        <v>426</v>
      </c>
      <c r="E123" s="147" t="s">
        <v>423</v>
      </c>
      <c r="F123" s="147" t="s">
        <v>427</v>
      </c>
      <c r="G123" s="155">
        <v>67092</v>
      </c>
      <c r="H123" s="155">
        <v>17.75</v>
      </c>
      <c r="I123" s="155">
        <v>32.14</v>
      </c>
      <c r="J123" s="155">
        <v>30.36</v>
      </c>
      <c r="K123" s="155">
        <v>4.35</v>
      </c>
      <c r="L123" s="156">
        <v>133</v>
      </c>
      <c r="M123" s="311">
        <v>31.44</v>
      </c>
      <c r="N123" s="156">
        <v>5</v>
      </c>
      <c r="O123" s="156">
        <v>16</v>
      </c>
      <c r="P123" s="156">
        <v>0</v>
      </c>
      <c r="Q123" s="156">
        <v>9</v>
      </c>
      <c r="R123" s="156">
        <v>1</v>
      </c>
      <c r="S123" s="156">
        <v>2</v>
      </c>
      <c r="T123" s="156" t="s">
        <v>365</v>
      </c>
      <c r="U123" s="167" t="s">
        <v>364</v>
      </c>
      <c r="V123" s="70"/>
      <c r="Z123" s="62"/>
    </row>
    <row r="124" ht="24" spans="1:26">
      <c r="A124" s="144" t="s">
        <v>359</v>
      </c>
      <c r="B124" s="145">
        <v>23</v>
      </c>
      <c r="C124" s="146" t="s">
        <v>428</v>
      </c>
      <c r="D124" s="147" t="s">
        <v>382</v>
      </c>
      <c r="E124" s="147" t="s">
        <v>394</v>
      </c>
      <c r="F124" s="147" t="s">
        <v>429</v>
      </c>
      <c r="G124" s="155">
        <v>25572.17</v>
      </c>
      <c r="H124" s="155">
        <v>-41.7</v>
      </c>
      <c r="I124" s="155">
        <v>78.85</v>
      </c>
      <c r="J124" s="155">
        <v>-44.06</v>
      </c>
      <c r="K124" s="155">
        <v>0</v>
      </c>
      <c r="L124" s="156">
        <v>10</v>
      </c>
      <c r="M124" s="311">
        <v>8.33</v>
      </c>
      <c r="N124" s="156">
        <v>0</v>
      </c>
      <c r="O124" s="156">
        <v>0</v>
      </c>
      <c r="P124" s="156">
        <v>1</v>
      </c>
      <c r="Q124" s="156">
        <v>0</v>
      </c>
      <c r="R124" s="156">
        <v>0</v>
      </c>
      <c r="S124" s="156">
        <v>0</v>
      </c>
      <c r="T124" s="156" t="s">
        <v>365</v>
      </c>
      <c r="U124" s="167" t="s">
        <v>364</v>
      </c>
      <c r="V124" s="70"/>
      <c r="Z124" s="62"/>
    </row>
    <row r="125" ht="24" spans="1:26">
      <c r="A125" s="144" t="s">
        <v>359</v>
      </c>
      <c r="B125" s="145">
        <v>24</v>
      </c>
      <c r="C125" s="146" t="s">
        <v>430</v>
      </c>
      <c r="D125" s="147" t="s">
        <v>382</v>
      </c>
      <c r="E125" s="147" t="s">
        <v>394</v>
      </c>
      <c r="F125" s="147" t="s">
        <v>431</v>
      </c>
      <c r="G125" s="155">
        <v>364.8</v>
      </c>
      <c r="H125" s="155">
        <v>229.51</v>
      </c>
      <c r="I125" s="155">
        <v>0</v>
      </c>
      <c r="J125" s="155">
        <v>580.69</v>
      </c>
      <c r="K125" s="155">
        <v>0</v>
      </c>
      <c r="L125" s="156">
        <v>2</v>
      </c>
      <c r="M125" s="311">
        <v>11.76</v>
      </c>
      <c r="N125" s="156">
        <v>0</v>
      </c>
      <c r="O125" s="156">
        <v>0</v>
      </c>
      <c r="P125" s="156">
        <v>0</v>
      </c>
      <c r="Q125" s="156">
        <v>0</v>
      </c>
      <c r="R125" s="156">
        <v>0</v>
      </c>
      <c r="S125" s="156">
        <v>0</v>
      </c>
      <c r="T125" s="156" t="s">
        <v>365</v>
      </c>
      <c r="U125" s="167" t="s">
        <v>364</v>
      </c>
      <c r="V125" s="70"/>
      <c r="Z125" s="62"/>
    </row>
    <row r="126" ht="24" spans="1:26">
      <c r="A126" s="144" t="s">
        <v>359</v>
      </c>
      <c r="B126" s="145">
        <v>25</v>
      </c>
      <c r="C126" s="146" t="s">
        <v>432</v>
      </c>
      <c r="D126" s="147" t="s">
        <v>382</v>
      </c>
      <c r="E126" s="147" t="s">
        <v>423</v>
      </c>
      <c r="F126" s="147" t="s">
        <v>433</v>
      </c>
      <c r="G126" s="155">
        <v>8281</v>
      </c>
      <c r="H126" s="155">
        <v>33.5</v>
      </c>
      <c r="I126" s="155">
        <v>34.1</v>
      </c>
      <c r="J126" s="155">
        <v>32.7</v>
      </c>
      <c r="K126" s="155">
        <v>5.6</v>
      </c>
      <c r="L126" s="156">
        <v>10</v>
      </c>
      <c r="M126" s="311">
        <v>21</v>
      </c>
      <c r="N126" s="156">
        <v>0</v>
      </c>
      <c r="O126" s="156">
        <v>7</v>
      </c>
      <c r="P126" s="156">
        <v>0</v>
      </c>
      <c r="Q126" s="156">
        <v>0</v>
      </c>
      <c r="R126" s="156">
        <v>0</v>
      </c>
      <c r="S126" s="156">
        <v>0</v>
      </c>
      <c r="T126" s="156" t="s">
        <v>364</v>
      </c>
      <c r="U126" s="167" t="s">
        <v>365</v>
      </c>
      <c r="V126" s="164"/>
      <c r="Z126" s="62"/>
    </row>
    <row r="127" ht="24" spans="1:26">
      <c r="A127" s="144" t="s">
        <v>359</v>
      </c>
      <c r="B127" s="145">
        <v>26</v>
      </c>
      <c r="C127" s="146" t="s">
        <v>434</v>
      </c>
      <c r="D127" s="147" t="s">
        <v>382</v>
      </c>
      <c r="E127" s="147" t="s">
        <v>435</v>
      </c>
      <c r="F127" s="147" t="s">
        <v>436</v>
      </c>
      <c r="G127" s="155">
        <v>3272</v>
      </c>
      <c r="H127" s="155">
        <v>31.16</v>
      </c>
      <c r="I127" s="155">
        <v>73.21</v>
      </c>
      <c r="J127" s="155">
        <v>30.85</v>
      </c>
      <c r="K127" s="155">
        <v>10.17</v>
      </c>
      <c r="L127" s="156">
        <v>19</v>
      </c>
      <c r="M127" s="311">
        <v>12</v>
      </c>
      <c r="N127" s="156">
        <v>4</v>
      </c>
      <c r="O127" s="156">
        <v>3</v>
      </c>
      <c r="P127" s="156">
        <v>0</v>
      </c>
      <c r="Q127" s="156">
        <v>0</v>
      </c>
      <c r="R127" s="156">
        <v>0</v>
      </c>
      <c r="S127" s="156">
        <v>0</v>
      </c>
      <c r="T127" s="156" t="s">
        <v>365</v>
      </c>
      <c r="U127" s="167" t="s">
        <v>365</v>
      </c>
      <c r="V127" s="164"/>
      <c r="Z127" s="62"/>
    </row>
    <row r="128" ht="24" spans="1:26">
      <c r="A128" s="144" t="s">
        <v>359</v>
      </c>
      <c r="B128" s="145">
        <v>27</v>
      </c>
      <c r="C128" s="146" t="s">
        <v>437</v>
      </c>
      <c r="D128" s="147" t="s">
        <v>382</v>
      </c>
      <c r="E128" s="147" t="s">
        <v>394</v>
      </c>
      <c r="F128" s="147" t="s">
        <v>438</v>
      </c>
      <c r="G128" s="160">
        <v>1484</v>
      </c>
      <c r="H128" s="160">
        <v>22</v>
      </c>
      <c r="I128" s="160">
        <v>320</v>
      </c>
      <c r="J128" s="160">
        <v>52</v>
      </c>
      <c r="K128" s="160">
        <v>6</v>
      </c>
      <c r="L128" s="161">
        <v>110</v>
      </c>
      <c r="M128" s="313">
        <v>79</v>
      </c>
      <c r="N128" s="161">
        <v>0</v>
      </c>
      <c r="O128" s="156">
        <v>9</v>
      </c>
      <c r="P128" s="156">
        <v>0</v>
      </c>
      <c r="Q128" s="156">
        <v>0</v>
      </c>
      <c r="R128" s="156">
        <v>0</v>
      </c>
      <c r="S128" s="156">
        <v>0</v>
      </c>
      <c r="T128" s="156" t="s">
        <v>364</v>
      </c>
      <c r="U128" s="167" t="s">
        <v>365</v>
      </c>
      <c r="V128" s="70"/>
      <c r="Z128" s="62"/>
    </row>
    <row r="129" ht="24" spans="1:26">
      <c r="A129" s="144" t="s">
        <v>359</v>
      </c>
      <c r="B129" s="145">
        <v>28</v>
      </c>
      <c r="C129" s="146" t="s">
        <v>439</v>
      </c>
      <c r="D129" s="147" t="s">
        <v>361</v>
      </c>
      <c r="E129" s="147" t="s">
        <v>440</v>
      </c>
      <c r="F129" s="147" t="s">
        <v>441</v>
      </c>
      <c r="G129" s="155">
        <v>16050.37</v>
      </c>
      <c r="H129" s="155">
        <v>13.19</v>
      </c>
      <c r="I129" s="155">
        <v>87</v>
      </c>
      <c r="J129" s="155">
        <v>29.68</v>
      </c>
      <c r="K129" s="155">
        <v>4.94</v>
      </c>
      <c r="L129" s="156">
        <v>45</v>
      </c>
      <c r="M129" s="311">
        <v>16.5</v>
      </c>
      <c r="N129" s="156">
        <v>0</v>
      </c>
      <c r="O129" s="156">
        <v>2</v>
      </c>
      <c r="P129" s="156">
        <v>0</v>
      </c>
      <c r="Q129" s="156">
        <v>1</v>
      </c>
      <c r="R129" s="156">
        <v>1</v>
      </c>
      <c r="S129" s="156">
        <v>0</v>
      </c>
      <c r="T129" s="156" t="s">
        <v>365</v>
      </c>
      <c r="U129" s="167" t="s">
        <v>364</v>
      </c>
      <c r="V129" s="164"/>
      <c r="Z129" s="62"/>
    </row>
    <row r="130" ht="24" spans="1:26">
      <c r="A130" s="144" t="s">
        <v>359</v>
      </c>
      <c r="B130" s="145">
        <v>29</v>
      </c>
      <c r="C130" s="146" t="s">
        <v>442</v>
      </c>
      <c r="D130" s="147" t="s">
        <v>382</v>
      </c>
      <c r="E130" s="147" t="s">
        <v>443</v>
      </c>
      <c r="F130" s="147" t="s">
        <v>444</v>
      </c>
      <c r="G130" s="155">
        <v>9618.05</v>
      </c>
      <c r="H130" s="158">
        <v>49.91</v>
      </c>
      <c r="I130" s="158">
        <v>1469.09</v>
      </c>
      <c r="J130" s="158">
        <v>87.11</v>
      </c>
      <c r="K130" s="158">
        <v>6.2</v>
      </c>
      <c r="L130" s="156">
        <v>47</v>
      </c>
      <c r="M130" s="312">
        <v>32</v>
      </c>
      <c r="N130" s="156">
        <v>1</v>
      </c>
      <c r="O130" s="156">
        <v>4</v>
      </c>
      <c r="P130" s="156">
        <v>0</v>
      </c>
      <c r="Q130" s="156">
        <v>0</v>
      </c>
      <c r="R130" s="156">
        <v>0</v>
      </c>
      <c r="S130" s="156">
        <v>0</v>
      </c>
      <c r="T130" s="156" t="s">
        <v>365</v>
      </c>
      <c r="U130" s="167" t="s">
        <v>365</v>
      </c>
      <c r="V130" s="70"/>
      <c r="Z130" s="62"/>
    </row>
    <row r="131" ht="24" spans="1:26">
      <c r="A131" s="144" t="s">
        <v>359</v>
      </c>
      <c r="B131" s="145">
        <v>30</v>
      </c>
      <c r="C131" s="146" t="s">
        <v>445</v>
      </c>
      <c r="D131" s="147" t="s">
        <v>374</v>
      </c>
      <c r="E131" s="147" t="s">
        <v>362</v>
      </c>
      <c r="F131" s="147" t="s">
        <v>446</v>
      </c>
      <c r="G131" s="155">
        <v>3302</v>
      </c>
      <c r="H131" s="155">
        <v>129</v>
      </c>
      <c r="I131" s="155">
        <v>100</v>
      </c>
      <c r="J131" s="155">
        <v>0</v>
      </c>
      <c r="K131" s="155">
        <v>32.5</v>
      </c>
      <c r="L131" s="156">
        <v>90</v>
      </c>
      <c r="M131" s="311">
        <v>39</v>
      </c>
      <c r="N131" s="156">
        <v>0</v>
      </c>
      <c r="O131" s="156">
        <v>20</v>
      </c>
      <c r="P131" s="156">
        <v>13</v>
      </c>
      <c r="Q131" s="156">
        <v>0</v>
      </c>
      <c r="R131" s="156">
        <v>0</v>
      </c>
      <c r="S131" s="156">
        <v>1</v>
      </c>
      <c r="T131" s="156" t="s">
        <v>365</v>
      </c>
      <c r="U131" s="167" t="s">
        <v>364</v>
      </c>
      <c r="V131" s="70"/>
      <c r="Z131" s="62"/>
    </row>
    <row r="132" ht="24" spans="1:26">
      <c r="A132" s="144" t="s">
        <v>359</v>
      </c>
      <c r="B132" s="145">
        <v>31</v>
      </c>
      <c r="C132" s="146" t="s">
        <v>447</v>
      </c>
      <c r="D132" s="147" t="s">
        <v>374</v>
      </c>
      <c r="E132" s="147" t="s">
        <v>375</v>
      </c>
      <c r="F132" s="147" t="s">
        <v>448</v>
      </c>
      <c r="G132" s="155">
        <v>21972.82</v>
      </c>
      <c r="H132" s="155">
        <v>43.8</v>
      </c>
      <c r="I132" s="155">
        <v>139.63</v>
      </c>
      <c r="J132" s="155">
        <v>55.65</v>
      </c>
      <c r="K132" s="155">
        <v>3.93</v>
      </c>
      <c r="L132" s="156">
        <v>37</v>
      </c>
      <c r="M132" s="311">
        <v>25.17</v>
      </c>
      <c r="N132" s="156">
        <v>1</v>
      </c>
      <c r="O132" s="156">
        <v>8</v>
      </c>
      <c r="P132" s="156">
        <v>0</v>
      </c>
      <c r="Q132" s="156">
        <v>0</v>
      </c>
      <c r="R132" s="156">
        <v>0</v>
      </c>
      <c r="S132" s="156">
        <v>0</v>
      </c>
      <c r="T132" s="156" t="s">
        <v>364</v>
      </c>
      <c r="U132" s="167" t="s">
        <v>364</v>
      </c>
      <c r="V132" s="70"/>
      <c r="Z132" s="62"/>
    </row>
    <row r="133" ht="24" spans="1:26">
      <c r="A133" s="144" t="s">
        <v>359</v>
      </c>
      <c r="B133" s="145">
        <v>32</v>
      </c>
      <c r="C133" s="146" t="s">
        <v>449</v>
      </c>
      <c r="D133" s="147" t="s">
        <v>374</v>
      </c>
      <c r="E133" s="147" t="s">
        <v>450</v>
      </c>
      <c r="F133" s="147" t="s">
        <v>451</v>
      </c>
      <c r="G133" s="155">
        <v>20761.01</v>
      </c>
      <c r="H133" s="158">
        <v>36.88</v>
      </c>
      <c r="I133" s="158">
        <v>30.11</v>
      </c>
      <c r="J133" s="158">
        <v>15.14</v>
      </c>
      <c r="K133" s="158">
        <v>6.23</v>
      </c>
      <c r="L133" s="156">
        <v>105</v>
      </c>
      <c r="M133" s="312">
        <v>19.81</v>
      </c>
      <c r="N133" s="156">
        <v>0</v>
      </c>
      <c r="O133" s="156">
        <v>9</v>
      </c>
      <c r="P133" s="156">
        <v>2</v>
      </c>
      <c r="Q133" s="156">
        <v>0</v>
      </c>
      <c r="R133" s="156">
        <v>1</v>
      </c>
      <c r="S133" s="156">
        <v>0</v>
      </c>
      <c r="T133" s="156" t="s">
        <v>365</v>
      </c>
      <c r="U133" s="167" t="s">
        <v>365</v>
      </c>
      <c r="V133" s="70"/>
      <c r="Z133" s="62"/>
    </row>
    <row r="134" ht="24.75" spans="1:26">
      <c r="A134" s="144" t="s">
        <v>359</v>
      </c>
      <c r="B134" s="145">
        <v>33</v>
      </c>
      <c r="C134" s="146" t="s">
        <v>452</v>
      </c>
      <c r="D134" s="147" t="s">
        <v>453</v>
      </c>
      <c r="E134" s="147" t="s">
        <v>454</v>
      </c>
      <c r="F134" s="147" t="s">
        <v>455</v>
      </c>
      <c r="G134" s="155">
        <v>2692.34</v>
      </c>
      <c r="H134" s="155">
        <v>68.3</v>
      </c>
      <c r="I134" s="155">
        <v>-10.71</v>
      </c>
      <c r="J134" s="155">
        <v>47.2</v>
      </c>
      <c r="K134" s="155">
        <v>6.92</v>
      </c>
      <c r="L134" s="156">
        <v>11</v>
      </c>
      <c r="M134" s="312">
        <v>31</v>
      </c>
      <c r="N134" s="156">
        <v>1</v>
      </c>
      <c r="O134" s="156">
        <v>3</v>
      </c>
      <c r="P134" s="156">
        <v>0</v>
      </c>
      <c r="Q134" s="156">
        <v>2</v>
      </c>
      <c r="R134" s="156">
        <v>0</v>
      </c>
      <c r="S134" s="156">
        <v>0</v>
      </c>
      <c r="T134" s="156" t="s">
        <v>365</v>
      </c>
      <c r="U134" s="167" t="s">
        <v>365</v>
      </c>
      <c r="V134" s="70"/>
      <c r="Z134" s="62"/>
    </row>
    <row r="135" ht="24" spans="1:26">
      <c r="A135" s="144" t="s">
        <v>359</v>
      </c>
      <c r="B135" s="145">
        <v>34</v>
      </c>
      <c r="C135" s="146" t="s">
        <v>456</v>
      </c>
      <c r="D135" s="147" t="s">
        <v>382</v>
      </c>
      <c r="E135" s="147" t="s">
        <v>457</v>
      </c>
      <c r="F135" s="147" t="s">
        <v>458</v>
      </c>
      <c r="G135" s="155">
        <v>25302.8</v>
      </c>
      <c r="H135" s="155">
        <v>48.8</v>
      </c>
      <c r="I135" s="155">
        <v>120.2</v>
      </c>
      <c r="J135" s="158">
        <v>79.8</v>
      </c>
      <c r="K135" s="155">
        <v>4.64</v>
      </c>
      <c r="L135" s="156">
        <v>77</v>
      </c>
      <c r="M135" s="311">
        <v>60.2</v>
      </c>
      <c r="N135" s="156">
        <v>1</v>
      </c>
      <c r="O135" s="156">
        <v>19</v>
      </c>
      <c r="P135" s="156">
        <v>0</v>
      </c>
      <c r="Q135" s="156">
        <v>1</v>
      </c>
      <c r="R135" s="156">
        <v>1</v>
      </c>
      <c r="S135" s="156">
        <v>1</v>
      </c>
      <c r="T135" s="156" t="s">
        <v>365</v>
      </c>
      <c r="U135" s="167" t="s">
        <v>365</v>
      </c>
      <c r="V135" s="70"/>
      <c r="Z135" s="62"/>
    </row>
    <row r="136" ht="24" spans="1:26">
      <c r="A136" s="144" t="s">
        <v>359</v>
      </c>
      <c r="B136" s="145">
        <v>35</v>
      </c>
      <c r="C136" s="146" t="s">
        <v>459</v>
      </c>
      <c r="D136" s="147" t="s">
        <v>361</v>
      </c>
      <c r="E136" s="147" t="s">
        <v>362</v>
      </c>
      <c r="F136" s="147" t="s">
        <v>460</v>
      </c>
      <c r="G136" s="155">
        <v>1594.63</v>
      </c>
      <c r="H136" s="158">
        <v>47.47</v>
      </c>
      <c r="I136" s="158">
        <v>-13.55</v>
      </c>
      <c r="J136" s="158">
        <v>92.03</v>
      </c>
      <c r="K136" s="158">
        <v>7.92</v>
      </c>
      <c r="L136" s="156">
        <v>14</v>
      </c>
      <c r="M136" s="312">
        <v>15.38</v>
      </c>
      <c r="N136" s="156">
        <v>0</v>
      </c>
      <c r="O136" s="156">
        <v>2</v>
      </c>
      <c r="P136" s="156">
        <v>8</v>
      </c>
      <c r="Q136" s="156">
        <v>0</v>
      </c>
      <c r="R136" s="156">
        <v>0</v>
      </c>
      <c r="S136" s="156">
        <v>0</v>
      </c>
      <c r="T136" s="156" t="s">
        <v>365</v>
      </c>
      <c r="U136" s="167" t="s">
        <v>365</v>
      </c>
      <c r="V136" s="70"/>
      <c r="Z136" s="62"/>
    </row>
    <row r="137" ht="36" spans="1:26">
      <c r="A137" s="144" t="s">
        <v>359</v>
      </c>
      <c r="B137" s="145">
        <v>36</v>
      </c>
      <c r="C137" s="146" t="s">
        <v>461</v>
      </c>
      <c r="D137" s="147" t="s">
        <v>374</v>
      </c>
      <c r="E137" s="147" t="s">
        <v>462</v>
      </c>
      <c r="F137" s="147" t="s">
        <v>463</v>
      </c>
      <c r="G137" s="155">
        <v>29145.68</v>
      </c>
      <c r="H137" s="155">
        <v>-12.28</v>
      </c>
      <c r="I137" s="155">
        <v>89.6</v>
      </c>
      <c r="J137" s="155">
        <v>33.17</v>
      </c>
      <c r="K137" s="155">
        <v>4.54</v>
      </c>
      <c r="L137" s="156">
        <v>80</v>
      </c>
      <c r="M137" s="312">
        <v>49.08</v>
      </c>
      <c r="N137" s="156">
        <v>0</v>
      </c>
      <c r="O137" s="156">
        <v>1</v>
      </c>
      <c r="P137" s="156">
        <v>0</v>
      </c>
      <c r="Q137" s="156">
        <v>0</v>
      </c>
      <c r="R137" s="156">
        <v>1</v>
      </c>
      <c r="S137" s="156">
        <v>0</v>
      </c>
      <c r="T137" s="156" t="s">
        <v>364</v>
      </c>
      <c r="U137" s="167" t="s">
        <v>364</v>
      </c>
      <c r="V137" s="70"/>
      <c r="Z137" s="62"/>
    </row>
    <row r="138" ht="24" spans="1:26">
      <c r="A138" s="144" t="s">
        <v>359</v>
      </c>
      <c r="B138" s="145">
        <v>37</v>
      </c>
      <c r="C138" s="146" t="s">
        <v>464</v>
      </c>
      <c r="D138" s="147" t="s">
        <v>374</v>
      </c>
      <c r="E138" s="147" t="s">
        <v>465</v>
      </c>
      <c r="F138" s="147" t="s">
        <v>466</v>
      </c>
      <c r="G138" s="155">
        <v>15062.25</v>
      </c>
      <c r="H138" s="155">
        <v>22.47</v>
      </c>
      <c r="I138" s="155">
        <v>16.19</v>
      </c>
      <c r="J138" s="155">
        <v>10.19</v>
      </c>
      <c r="K138" s="155">
        <v>9.21</v>
      </c>
      <c r="L138" s="156">
        <v>60</v>
      </c>
      <c r="M138" s="311">
        <v>34.28</v>
      </c>
      <c r="N138" s="156">
        <v>1</v>
      </c>
      <c r="O138" s="156">
        <v>21</v>
      </c>
      <c r="P138" s="156">
        <v>0</v>
      </c>
      <c r="Q138" s="156">
        <v>1</v>
      </c>
      <c r="R138" s="156">
        <v>1</v>
      </c>
      <c r="S138" s="156">
        <v>2</v>
      </c>
      <c r="T138" s="156" t="s">
        <v>364</v>
      </c>
      <c r="U138" s="167" t="s">
        <v>364</v>
      </c>
      <c r="V138" s="70"/>
      <c r="Z138" s="62"/>
    </row>
    <row r="139" ht="36" spans="1:26">
      <c r="A139" s="144" t="s">
        <v>359</v>
      </c>
      <c r="B139" s="145">
        <v>38</v>
      </c>
      <c r="C139" s="146" t="s">
        <v>467</v>
      </c>
      <c r="D139" s="147" t="s">
        <v>382</v>
      </c>
      <c r="E139" s="147" t="s">
        <v>468</v>
      </c>
      <c r="F139" s="147" t="s">
        <v>469</v>
      </c>
      <c r="G139" s="155">
        <v>153845</v>
      </c>
      <c r="H139" s="155">
        <v>24</v>
      </c>
      <c r="I139" s="155">
        <v>23</v>
      </c>
      <c r="J139" s="155">
        <v>23</v>
      </c>
      <c r="K139" s="155">
        <v>4.4</v>
      </c>
      <c r="L139" s="156">
        <v>69</v>
      </c>
      <c r="M139" s="311">
        <v>12.85</v>
      </c>
      <c r="N139" s="156">
        <v>1</v>
      </c>
      <c r="O139" s="156">
        <v>63</v>
      </c>
      <c r="P139" s="156">
        <v>0</v>
      </c>
      <c r="Q139" s="156">
        <v>2</v>
      </c>
      <c r="R139" s="156">
        <v>1</v>
      </c>
      <c r="S139" s="156">
        <v>0</v>
      </c>
      <c r="T139" s="156" t="s">
        <v>365</v>
      </c>
      <c r="U139" s="167" t="s">
        <v>365</v>
      </c>
      <c r="V139" s="70"/>
      <c r="Z139" s="62"/>
    </row>
    <row r="140" ht="24" spans="1:26">
      <c r="A140" s="144" t="s">
        <v>359</v>
      </c>
      <c r="B140" s="145">
        <v>39</v>
      </c>
      <c r="C140" s="146" t="s">
        <v>470</v>
      </c>
      <c r="D140" s="147" t="s">
        <v>374</v>
      </c>
      <c r="E140" s="147" t="s">
        <v>420</v>
      </c>
      <c r="F140" s="147" t="s">
        <v>471</v>
      </c>
      <c r="G140" s="155">
        <v>40006.09</v>
      </c>
      <c r="H140" s="158">
        <v>14</v>
      </c>
      <c r="I140" s="158">
        <v>31</v>
      </c>
      <c r="J140" s="158">
        <v>22</v>
      </c>
      <c r="K140" s="158">
        <v>4</v>
      </c>
      <c r="L140" s="156">
        <v>127</v>
      </c>
      <c r="M140" s="312">
        <v>11</v>
      </c>
      <c r="N140" s="156">
        <v>0</v>
      </c>
      <c r="O140" s="156">
        <v>2</v>
      </c>
      <c r="P140" s="156">
        <v>0</v>
      </c>
      <c r="Q140" s="156">
        <v>4</v>
      </c>
      <c r="R140" s="156">
        <v>1</v>
      </c>
      <c r="S140" s="156">
        <v>0</v>
      </c>
      <c r="T140" s="156" t="s">
        <v>364</v>
      </c>
      <c r="U140" s="167" t="s">
        <v>364</v>
      </c>
      <c r="V140" s="70"/>
      <c r="Z140" s="62"/>
    </row>
    <row r="141" ht="24" spans="1:26">
      <c r="A141" s="144" t="s">
        <v>359</v>
      </c>
      <c r="B141" s="145">
        <v>40</v>
      </c>
      <c r="C141" s="146" t="s">
        <v>472</v>
      </c>
      <c r="D141" s="147" t="s">
        <v>382</v>
      </c>
      <c r="E141" s="147" t="s">
        <v>375</v>
      </c>
      <c r="F141" s="147" t="s">
        <v>473</v>
      </c>
      <c r="G141" s="155">
        <v>5491.39</v>
      </c>
      <c r="H141" s="155">
        <v>-1.9</v>
      </c>
      <c r="I141" s="155">
        <v>30.89</v>
      </c>
      <c r="J141" s="155">
        <v>-5.57</v>
      </c>
      <c r="K141" s="155">
        <v>11.43</v>
      </c>
      <c r="L141" s="156">
        <v>54</v>
      </c>
      <c r="M141" s="311">
        <v>27.4</v>
      </c>
      <c r="N141" s="156">
        <v>0</v>
      </c>
      <c r="O141" s="156">
        <v>7</v>
      </c>
      <c r="P141" s="156">
        <v>0</v>
      </c>
      <c r="Q141" s="156">
        <v>0</v>
      </c>
      <c r="R141" s="156">
        <v>2</v>
      </c>
      <c r="S141" s="156">
        <v>0</v>
      </c>
      <c r="T141" s="156" t="s">
        <v>364</v>
      </c>
      <c r="U141" s="167" t="s">
        <v>365</v>
      </c>
      <c r="V141" s="70"/>
      <c r="Z141" s="62"/>
    </row>
    <row r="142" ht="24" spans="1:26">
      <c r="A142" s="144" t="s">
        <v>359</v>
      </c>
      <c r="B142" s="145">
        <v>41</v>
      </c>
      <c r="C142" s="146" t="s">
        <v>474</v>
      </c>
      <c r="D142" s="147" t="s">
        <v>374</v>
      </c>
      <c r="E142" s="147" t="s">
        <v>375</v>
      </c>
      <c r="F142" s="147" t="s">
        <v>475</v>
      </c>
      <c r="G142" s="155">
        <v>7437.54</v>
      </c>
      <c r="H142" s="158">
        <v>4.3</v>
      </c>
      <c r="I142" s="158">
        <v>267.8</v>
      </c>
      <c r="J142" s="158">
        <v>112.28</v>
      </c>
      <c r="K142" s="158">
        <v>7.19</v>
      </c>
      <c r="L142" s="156">
        <v>39</v>
      </c>
      <c r="M142" s="312">
        <v>16.95</v>
      </c>
      <c r="N142" s="156">
        <v>1</v>
      </c>
      <c r="O142" s="156">
        <v>6</v>
      </c>
      <c r="P142" s="156">
        <v>0</v>
      </c>
      <c r="Q142" s="156">
        <v>1</v>
      </c>
      <c r="R142" s="156">
        <v>0</v>
      </c>
      <c r="S142" s="156">
        <v>0</v>
      </c>
      <c r="T142" s="156" t="s">
        <v>365</v>
      </c>
      <c r="U142" s="167" t="s">
        <v>364</v>
      </c>
      <c r="V142" s="164"/>
      <c r="Z142" s="62"/>
    </row>
    <row r="143" ht="24" spans="1:26">
      <c r="A143" s="144" t="s">
        <v>359</v>
      </c>
      <c r="B143" s="145">
        <v>42</v>
      </c>
      <c r="C143" s="146" t="s">
        <v>476</v>
      </c>
      <c r="D143" s="147" t="s">
        <v>382</v>
      </c>
      <c r="E143" s="147" t="s">
        <v>375</v>
      </c>
      <c r="F143" s="147" t="s">
        <v>477</v>
      </c>
      <c r="G143" s="172">
        <v>11988</v>
      </c>
      <c r="H143" s="173">
        <v>14</v>
      </c>
      <c r="I143" s="173">
        <v>335</v>
      </c>
      <c r="J143" s="173">
        <v>30</v>
      </c>
      <c r="K143" s="173">
        <v>9.36</v>
      </c>
      <c r="L143" s="174">
        <v>43</v>
      </c>
      <c r="M143" s="172">
        <v>17</v>
      </c>
      <c r="N143" s="156">
        <v>3</v>
      </c>
      <c r="O143" s="156">
        <v>109</v>
      </c>
      <c r="P143" s="156">
        <v>0</v>
      </c>
      <c r="Q143" s="156">
        <v>1</v>
      </c>
      <c r="R143" s="156">
        <v>0</v>
      </c>
      <c r="S143" s="156">
        <v>1</v>
      </c>
      <c r="T143" s="156" t="s">
        <v>364</v>
      </c>
      <c r="U143" s="155" t="s">
        <v>364</v>
      </c>
      <c r="V143" s="196"/>
      <c r="Z143" s="62"/>
    </row>
    <row r="144" ht="24" spans="1:26">
      <c r="A144" s="144" t="s">
        <v>359</v>
      </c>
      <c r="B144" s="145">
        <v>43</v>
      </c>
      <c r="C144" s="146" t="s">
        <v>478</v>
      </c>
      <c r="D144" s="147" t="s">
        <v>374</v>
      </c>
      <c r="E144" s="147" t="s">
        <v>362</v>
      </c>
      <c r="F144" s="147" t="s">
        <v>479</v>
      </c>
      <c r="G144" s="172">
        <v>10564.15</v>
      </c>
      <c r="H144" s="173">
        <v>58.04</v>
      </c>
      <c r="I144" s="173">
        <v>97.5</v>
      </c>
      <c r="J144" s="173">
        <v>101.3</v>
      </c>
      <c r="K144" s="173">
        <v>4.6</v>
      </c>
      <c r="L144" s="174">
        <v>49</v>
      </c>
      <c r="M144" s="173">
        <v>52.1</v>
      </c>
      <c r="N144" s="156">
        <v>0</v>
      </c>
      <c r="O144" s="156">
        <v>3</v>
      </c>
      <c r="P144" s="156">
        <v>21</v>
      </c>
      <c r="Q144" s="156">
        <v>0</v>
      </c>
      <c r="R144" s="156">
        <v>1</v>
      </c>
      <c r="S144" s="156">
        <v>0</v>
      </c>
      <c r="T144" s="156" t="s">
        <v>365</v>
      </c>
      <c r="U144" s="155" t="s">
        <v>365</v>
      </c>
      <c r="V144" s="196"/>
      <c r="Z144" s="62"/>
    </row>
    <row r="145" ht="24" spans="1:26">
      <c r="A145" s="144" t="s">
        <v>359</v>
      </c>
      <c r="B145" s="145">
        <v>44</v>
      </c>
      <c r="C145" s="146" t="s">
        <v>480</v>
      </c>
      <c r="D145" s="147" t="s">
        <v>382</v>
      </c>
      <c r="E145" s="147" t="s">
        <v>481</v>
      </c>
      <c r="F145" s="147" t="s">
        <v>482</v>
      </c>
      <c r="G145" s="172">
        <v>9185.67</v>
      </c>
      <c r="H145" s="173">
        <v>427.9</v>
      </c>
      <c r="I145" s="173">
        <v>370.62</v>
      </c>
      <c r="J145" s="173">
        <v>260.82</v>
      </c>
      <c r="K145" s="173">
        <v>8.59</v>
      </c>
      <c r="L145" s="174">
        <v>68</v>
      </c>
      <c r="M145" s="173">
        <v>81.93</v>
      </c>
      <c r="N145" s="156">
        <v>0</v>
      </c>
      <c r="O145" s="156">
        <v>1</v>
      </c>
      <c r="P145" s="156">
        <v>20</v>
      </c>
      <c r="Q145" s="156">
        <v>0</v>
      </c>
      <c r="R145" s="156">
        <v>0</v>
      </c>
      <c r="S145" s="156">
        <v>0</v>
      </c>
      <c r="T145" s="156" t="s">
        <v>365</v>
      </c>
      <c r="U145" s="155" t="s">
        <v>365</v>
      </c>
      <c r="V145" s="196"/>
      <c r="Z145" s="62"/>
    </row>
    <row r="146" ht="24" spans="1:27">
      <c r="A146" s="89" t="s">
        <v>483</v>
      </c>
      <c r="B146" s="84">
        <v>1</v>
      </c>
      <c r="C146" s="143" t="s">
        <v>484</v>
      </c>
      <c r="D146" s="143" t="s">
        <v>68</v>
      </c>
      <c r="E146" s="143" t="s">
        <v>485</v>
      </c>
      <c r="F146" s="143" t="s">
        <v>486</v>
      </c>
      <c r="G146" s="177">
        <v>4058.78</v>
      </c>
      <c r="H146" s="177">
        <v>37.12</v>
      </c>
      <c r="I146" s="177">
        <v>9.15</v>
      </c>
      <c r="J146" s="177">
        <v>4.88</v>
      </c>
      <c r="K146" s="177">
        <v>7.15</v>
      </c>
      <c r="L146" s="178">
        <v>34</v>
      </c>
      <c r="M146" s="177">
        <v>27.2</v>
      </c>
      <c r="N146" s="154">
        <v>0</v>
      </c>
      <c r="O146" s="154">
        <v>5</v>
      </c>
      <c r="P146" s="154">
        <v>0</v>
      </c>
      <c r="Q146" s="154">
        <v>0</v>
      </c>
      <c r="R146" s="154">
        <v>1</v>
      </c>
      <c r="S146" s="154">
        <v>0</v>
      </c>
      <c r="T146" s="154" t="s">
        <v>76</v>
      </c>
      <c r="U146" s="197" t="s">
        <v>94</v>
      </c>
      <c r="V146" s="198" t="s">
        <v>487</v>
      </c>
      <c r="AA146" s="62"/>
    </row>
    <row r="147" ht="24" spans="1:27">
      <c r="A147" s="89" t="s">
        <v>483</v>
      </c>
      <c r="B147" s="84">
        <v>2</v>
      </c>
      <c r="C147" s="143" t="s">
        <v>488</v>
      </c>
      <c r="D147" s="143" t="s">
        <v>68</v>
      </c>
      <c r="E147" s="143" t="s">
        <v>192</v>
      </c>
      <c r="F147" s="143" t="s">
        <v>489</v>
      </c>
      <c r="G147" s="180">
        <v>7124.11</v>
      </c>
      <c r="H147" s="180">
        <v>56.1</v>
      </c>
      <c r="I147" s="180">
        <v>104.3</v>
      </c>
      <c r="J147" s="180">
        <v>19.5</v>
      </c>
      <c r="K147" s="180">
        <v>6</v>
      </c>
      <c r="L147" s="181">
        <v>62</v>
      </c>
      <c r="M147" s="180">
        <v>33</v>
      </c>
      <c r="N147" s="153">
        <v>4</v>
      </c>
      <c r="O147" s="153">
        <v>3</v>
      </c>
      <c r="P147" s="153">
        <v>5</v>
      </c>
      <c r="Q147" s="153">
        <v>0</v>
      </c>
      <c r="R147" s="153">
        <v>3</v>
      </c>
      <c r="S147" s="153">
        <v>1</v>
      </c>
      <c r="T147" s="153" t="s">
        <v>76</v>
      </c>
      <c r="U147" s="152" t="s">
        <v>94</v>
      </c>
      <c r="V147" s="198" t="s">
        <v>490</v>
      </c>
      <c r="AA147" s="62"/>
    </row>
    <row r="148" ht="37.5" spans="1:27">
      <c r="A148" s="89" t="s">
        <v>483</v>
      </c>
      <c r="B148" s="84">
        <v>3</v>
      </c>
      <c r="C148" s="143" t="s">
        <v>491</v>
      </c>
      <c r="D148" s="143" t="s">
        <v>492</v>
      </c>
      <c r="E148" s="143" t="s">
        <v>163</v>
      </c>
      <c r="F148" s="143" t="s">
        <v>493</v>
      </c>
      <c r="G148" s="180">
        <v>28326</v>
      </c>
      <c r="H148" s="177">
        <v>10.64</v>
      </c>
      <c r="I148" s="180">
        <v>56.41</v>
      </c>
      <c r="J148" s="180">
        <v>15.97</v>
      </c>
      <c r="K148" s="180">
        <v>5.35</v>
      </c>
      <c r="L148" s="181">
        <v>124</v>
      </c>
      <c r="M148" s="180">
        <v>18</v>
      </c>
      <c r="N148" s="154">
        <v>0</v>
      </c>
      <c r="O148" s="153">
        <v>2</v>
      </c>
      <c r="P148" s="153">
        <v>0</v>
      </c>
      <c r="Q148" s="153">
        <v>1</v>
      </c>
      <c r="R148" s="153">
        <v>1</v>
      </c>
      <c r="S148" s="153">
        <v>1</v>
      </c>
      <c r="T148" s="315" t="s">
        <v>90</v>
      </c>
      <c r="U148" s="152" t="s">
        <v>94</v>
      </c>
      <c r="V148" s="198" t="s">
        <v>494</v>
      </c>
      <c r="AA148" s="62"/>
    </row>
    <row r="149" ht="24" spans="1:27">
      <c r="A149" s="89" t="s">
        <v>483</v>
      </c>
      <c r="B149" s="84">
        <v>4</v>
      </c>
      <c r="C149" s="143" t="s">
        <v>495</v>
      </c>
      <c r="D149" s="143" t="s">
        <v>496</v>
      </c>
      <c r="E149" s="143" t="s">
        <v>192</v>
      </c>
      <c r="F149" s="143" t="s">
        <v>497</v>
      </c>
      <c r="G149" s="177">
        <v>7743.3</v>
      </c>
      <c r="H149" s="177">
        <v>31.01</v>
      </c>
      <c r="I149" s="177">
        <v>34.8</v>
      </c>
      <c r="J149" s="177">
        <v>51.5</v>
      </c>
      <c r="K149" s="177">
        <v>4.15</v>
      </c>
      <c r="L149" s="178">
        <v>25</v>
      </c>
      <c r="M149" s="177">
        <v>38.46</v>
      </c>
      <c r="N149" s="154">
        <v>4</v>
      </c>
      <c r="O149" s="154">
        <v>1</v>
      </c>
      <c r="P149" s="154">
        <v>0</v>
      </c>
      <c r="Q149" s="154">
        <v>0</v>
      </c>
      <c r="R149" s="154">
        <v>1</v>
      </c>
      <c r="S149" s="154">
        <v>0</v>
      </c>
      <c r="T149" s="154" t="s">
        <v>94</v>
      </c>
      <c r="U149" s="197" t="s">
        <v>94</v>
      </c>
      <c r="V149" s="198" t="s">
        <v>498</v>
      </c>
      <c r="AA149" s="62"/>
    </row>
    <row r="150" ht="24" spans="1:27">
      <c r="A150" s="89" t="s">
        <v>483</v>
      </c>
      <c r="B150" s="84">
        <v>5</v>
      </c>
      <c r="C150" s="143" t="s">
        <v>499</v>
      </c>
      <c r="D150" s="143" t="s">
        <v>224</v>
      </c>
      <c r="E150" s="143" t="s">
        <v>500</v>
      </c>
      <c r="F150" s="143" t="s">
        <v>501</v>
      </c>
      <c r="G150" s="177">
        <v>7561</v>
      </c>
      <c r="H150" s="177">
        <v>66.12</v>
      </c>
      <c r="I150" s="177" t="s">
        <v>502</v>
      </c>
      <c r="J150" s="177">
        <v>160.31</v>
      </c>
      <c r="K150" s="177">
        <v>10.37</v>
      </c>
      <c r="L150" s="178">
        <v>18</v>
      </c>
      <c r="M150" s="177">
        <v>16.07</v>
      </c>
      <c r="N150" s="154">
        <v>1</v>
      </c>
      <c r="O150" s="154">
        <v>9</v>
      </c>
      <c r="P150" s="154">
        <v>0</v>
      </c>
      <c r="Q150" s="154">
        <v>1</v>
      </c>
      <c r="R150" s="154">
        <v>2</v>
      </c>
      <c r="S150" s="154">
        <v>0</v>
      </c>
      <c r="T150" s="154" t="s">
        <v>76</v>
      </c>
      <c r="U150" s="197" t="s">
        <v>76</v>
      </c>
      <c r="V150" s="198" t="s">
        <v>503</v>
      </c>
      <c r="AA150" s="62"/>
    </row>
    <row r="151" ht="24" spans="1:27">
      <c r="A151" s="89" t="s">
        <v>483</v>
      </c>
      <c r="B151" s="84">
        <v>6</v>
      </c>
      <c r="C151" s="143" t="s">
        <v>504</v>
      </c>
      <c r="D151" s="143" t="s">
        <v>505</v>
      </c>
      <c r="E151" s="143" t="s">
        <v>506</v>
      </c>
      <c r="F151" s="143" t="s">
        <v>507</v>
      </c>
      <c r="G151" s="184">
        <v>5345.4</v>
      </c>
      <c r="H151" s="184">
        <v>33.2</v>
      </c>
      <c r="I151" s="184">
        <v>94.2</v>
      </c>
      <c r="J151" s="184">
        <v>43.5</v>
      </c>
      <c r="K151" s="184">
        <v>7.9</v>
      </c>
      <c r="L151" s="185">
        <v>45</v>
      </c>
      <c r="M151" s="184">
        <v>38.1</v>
      </c>
      <c r="N151" s="187">
        <v>5</v>
      </c>
      <c r="O151" s="187">
        <v>3</v>
      </c>
      <c r="P151" s="187">
        <v>0</v>
      </c>
      <c r="Q151" s="187">
        <v>1</v>
      </c>
      <c r="R151" s="187">
        <v>1</v>
      </c>
      <c r="S151" s="187">
        <v>2</v>
      </c>
      <c r="T151" s="316" t="s">
        <v>90</v>
      </c>
      <c r="U151" s="152" t="s">
        <v>94</v>
      </c>
      <c r="V151" s="198" t="s">
        <v>508</v>
      </c>
      <c r="AA151" s="62"/>
    </row>
    <row r="152" ht="37.5" spans="1:27">
      <c r="A152" s="89" t="s">
        <v>483</v>
      </c>
      <c r="B152" s="84">
        <v>7</v>
      </c>
      <c r="C152" s="143" t="s">
        <v>509</v>
      </c>
      <c r="D152" s="143" t="s">
        <v>96</v>
      </c>
      <c r="E152" s="143" t="s">
        <v>510</v>
      </c>
      <c r="F152" s="143" t="s">
        <v>511</v>
      </c>
      <c r="G152" s="177">
        <v>12259</v>
      </c>
      <c r="H152" s="177">
        <v>31.5</v>
      </c>
      <c r="I152" s="177">
        <v>30</v>
      </c>
      <c r="J152" s="177">
        <v>30.8</v>
      </c>
      <c r="K152" s="177">
        <v>4.35</v>
      </c>
      <c r="L152" s="178">
        <v>68</v>
      </c>
      <c r="M152" s="177">
        <v>18.5</v>
      </c>
      <c r="N152" s="154">
        <v>3</v>
      </c>
      <c r="O152" s="154">
        <v>5</v>
      </c>
      <c r="P152" s="154">
        <v>0</v>
      </c>
      <c r="Q152" s="154">
        <v>0</v>
      </c>
      <c r="R152" s="154">
        <v>2</v>
      </c>
      <c r="S152" s="154">
        <v>0</v>
      </c>
      <c r="T152" s="154" t="s">
        <v>76</v>
      </c>
      <c r="U152" s="197" t="s">
        <v>76</v>
      </c>
      <c r="V152" s="198" t="s">
        <v>512</v>
      </c>
      <c r="AA152" s="62"/>
    </row>
    <row r="153" ht="144" spans="1:27">
      <c r="A153" s="89" t="s">
        <v>483</v>
      </c>
      <c r="B153" s="84">
        <v>8</v>
      </c>
      <c r="C153" s="143" t="s">
        <v>513</v>
      </c>
      <c r="D153" s="143" t="s">
        <v>224</v>
      </c>
      <c r="E153" s="143" t="s">
        <v>322</v>
      </c>
      <c r="F153" s="143" t="s">
        <v>514</v>
      </c>
      <c r="G153" s="180">
        <v>1202</v>
      </c>
      <c r="H153" s="180">
        <v>42.37</v>
      </c>
      <c r="I153" s="180">
        <v>-36.75</v>
      </c>
      <c r="J153" s="180">
        <v>-26.58</v>
      </c>
      <c r="K153" s="180">
        <v>21.5</v>
      </c>
      <c r="L153" s="181">
        <v>51</v>
      </c>
      <c r="M153" s="180">
        <v>68</v>
      </c>
      <c r="N153" s="153">
        <v>0</v>
      </c>
      <c r="O153" s="153">
        <v>2</v>
      </c>
      <c r="P153" s="153">
        <v>0</v>
      </c>
      <c r="Q153" s="153">
        <v>0</v>
      </c>
      <c r="R153" s="153">
        <v>0</v>
      </c>
      <c r="S153" s="153">
        <v>0</v>
      </c>
      <c r="T153" s="153" t="s">
        <v>94</v>
      </c>
      <c r="U153" s="152" t="s">
        <v>94</v>
      </c>
      <c r="V153" s="198" t="s">
        <v>515</v>
      </c>
      <c r="AA153" s="62"/>
    </row>
    <row r="154" ht="24" spans="1:27">
      <c r="A154" s="89" t="s">
        <v>483</v>
      </c>
      <c r="B154" s="84">
        <v>9</v>
      </c>
      <c r="C154" s="143" t="s">
        <v>516</v>
      </c>
      <c r="D154" s="143" t="s">
        <v>517</v>
      </c>
      <c r="E154" s="143" t="s">
        <v>192</v>
      </c>
      <c r="F154" s="143" t="s">
        <v>518</v>
      </c>
      <c r="G154" s="177">
        <v>7775</v>
      </c>
      <c r="H154" s="177">
        <v>42.35</v>
      </c>
      <c r="I154" s="177">
        <v>200.49</v>
      </c>
      <c r="J154" s="177">
        <v>56.72</v>
      </c>
      <c r="K154" s="177">
        <v>6</v>
      </c>
      <c r="L154" s="178">
        <v>30</v>
      </c>
      <c r="M154" s="177">
        <v>11.28</v>
      </c>
      <c r="N154" s="154">
        <v>4</v>
      </c>
      <c r="O154" s="154">
        <v>4</v>
      </c>
      <c r="P154" s="154">
        <v>0</v>
      </c>
      <c r="Q154" s="154">
        <v>3</v>
      </c>
      <c r="R154" s="154">
        <v>1</v>
      </c>
      <c r="S154" s="154">
        <v>0</v>
      </c>
      <c r="T154" s="154" t="s">
        <v>76</v>
      </c>
      <c r="U154" s="124" t="s">
        <v>101</v>
      </c>
      <c r="V154" s="198" t="s">
        <v>519</v>
      </c>
      <c r="AA154" s="62"/>
    </row>
    <row r="155" ht="36" spans="1:27">
      <c r="A155" s="89" t="s">
        <v>483</v>
      </c>
      <c r="B155" s="84">
        <v>10</v>
      </c>
      <c r="C155" s="143" t="s">
        <v>520</v>
      </c>
      <c r="D155" s="143" t="s">
        <v>325</v>
      </c>
      <c r="E155" s="143" t="s">
        <v>521</v>
      </c>
      <c r="F155" s="143" t="s">
        <v>522</v>
      </c>
      <c r="G155" s="177">
        <v>31445.59</v>
      </c>
      <c r="H155" s="177">
        <v>28.12</v>
      </c>
      <c r="I155" s="177">
        <v>42.17</v>
      </c>
      <c r="J155" s="177">
        <v>10.35</v>
      </c>
      <c r="K155" s="177">
        <v>7.71</v>
      </c>
      <c r="L155" s="178">
        <v>280</v>
      </c>
      <c r="M155" s="177">
        <v>32.75</v>
      </c>
      <c r="N155" s="154">
        <v>3</v>
      </c>
      <c r="O155" s="154">
        <v>14</v>
      </c>
      <c r="P155" s="154">
        <v>3</v>
      </c>
      <c r="Q155" s="154">
        <v>0</v>
      </c>
      <c r="R155" s="154">
        <v>1</v>
      </c>
      <c r="S155" s="154">
        <v>1</v>
      </c>
      <c r="T155" s="315" t="s">
        <v>90</v>
      </c>
      <c r="U155" s="124" t="s">
        <v>72</v>
      </c>
      <c r="V155" s="198" t="s">
        <v>523</v>
      </c>
      <c r="AA155" s="62"/>
    </row>
    <row r="156" ht="48" spans="1:27">
      <c r="A156" s="89" t="s">
        <v>483</v>
      </c>
      <c r="B156" s="84">
        <v>11</v>
      </c>
      <c r="C156" s="143" t="s">
        <v>524</v>
      </c>
      <c r="D156" s="143" t="s">
        <v>68</v>
      </c>
      <c r="E156" s="143" t="s">
        <v>525</v>
      </c>
      <c r="F156" s="143" t="s">
        <v>526</v>
      </c>
      <c r="G156" s="177">
        <v>15789.62</v>
      </c>
      <c r="H156" s="177">
        <v>32.41</v>
      </c>
      <c r="I156" s="177">
        <v>215.1</v>
      </c>
      <c r="J156" s="177">
        <v>60.21</v>
      </c>
      <c r="K156" s="177">
        <v>4.76</v>
      </c>
      <c r="L156" s="178">
        <v>37</v>
      </c>
      <c r="M156" s="177">
        <v>17.29</v>
      </c>
      <c r="N156" s="154"/>
      <c r="O156" s="154">
        <v>5</v>
      </c>
      <c r="P156" s="154"/>
      <c r="Q156" s="154">
        <v>1</v>
      </c>
      <c r="R156" s="154">
        <v>1</v>
      </c>
      <c r="S156" s="154"/>
      <c r="T156" s="154" t="s">
        <v>76</v>
      </c>
      <c r="U156" s="152" t="s">
        <v>94</v>
      </c>
      <c r="V156" s="198" t="s">
        <v>527</v>
      </c>
      <c r="AA156" s="62"/>
    </row>
    <row r="157" ht="24" spans="1:27">
      <c r="A157" s="89" t="s">
        <v>483</v>
      </c>
      <c r="B157" s="84">
        <v>12</v>
      </c>
      <c r="C157" s="143" t="s">
        <v>528</v>
      </c>
      <c r="D157" s="143" t="s">
        <v>529</v>
      </c>
      <c r="E157" s="143" t="s">
        <v>530</v>
      </c>
      <c r="F157" s="143" t="s">
        <v>531</v>
      </c>
      <c r="G157" s="188">
        <v>292354.13</v>
      </c>
      <c r="H157" s="188">
        <v>22.87</v>
      </c>
      <c r="I157" s="188">
        <v>25.95</v>
      </c>
      <c r="J157" s="188">
        <v>4.07</v>
      </c>
      <c r="K157" s="188">
        <v>3.03</v>
      </c>
      <c r="L157" s="181">
        <v>87</v>
      </c>
      <c r="M157" s="180">
        <v>19.8</v>
      </c>
      <c r="N157" s="154">
        <v>4</v>
      </c>
      <c r="O157" s="153">
        <v>11</v>
      </c>
      <c r="P157" s="153"/>
      <c r="Q157" s="153">
        <v>1</v>
      </c>
      <c r="R157" s="153">
        <v>2</v>
      </c>
      <c r="S157" s="153">
        <v>1</v>
      </c>
      <c r="T157" s="153" t="s">
        <v>76</v>
      </c>
      <c r="U157" s="152" t="s">
        <v>76</v>
      </c>
      <c r="V157" s="198" t="s">
        <v>527</v>
      </c>
      <c r="AA157" s="62"/>
    </row>
    <row r="158" ht="24" spans="1:27">
      <c r="A158" s="89" t="s">
        <v>483</v>
      </c>
      <c r="B158" s="84">
        <v>13</v>
      </c>
      <c r="C158" s="143" t="s">
        <v>532</v>
      </c>
      <c r="D158" s="170" t="s">
        <v>533</v>
      </c>
      <c r="E158" s="170" t="s">
        <v>534</v>
      </c>
      <c r="F158" s="170" t="s">
        <v>535</v>
      </c>
      <c r="G158" s="189">
        <v>41134.39</v>
      </c>
      <c r="H158" s="189">
        <v>24.05</v>
      </c>
      <c r="I158" s="189">
        <v>32.42</v>
      </c>
      <c r="J158" s="189">
        <v>39.44</v>
      </c>
      <c r="K158" s="189">
        <v>3.32</v>
      </c>
      <c r="L158" s="178">
        <v>51</v>
      </c>
      <c r="M158" s="177">
        <v>15.7</v>
      </c>
      <c r="N158" s="154">
        <v>2</v>
      </c>
      <c r="O158" s="154">
        <v>11</v>
      </c>
      <c r="P158" s="154"/>
      <c r="Q158" s="154"/>
      <c r="R158" s="154">
        <v>1</v>
      </c>
      <c r="S158" s="154">
        <v>1</v>
      </c>
      <c r="T158" s="154" t="s">
        <v>76</v>
      </c>
      <c r="U158" s="197" t="s">
        <v>197</v>
      </c>
      <c r="V158" s="198" t="s">
        <v>527</v>
      </c>
      <c r="AA158" s="62"/>
    </row>
    <row r="159" ht="24" spans="1:27">
      <c r="A159" s="89" t="s">
        <v>483</v>
      </c>
      <c r="B159" s="84">
        <v>14</v>
      </c>
      <c r="C159" s="143" t="s">
        <v>536</v>
      </c>
      <c r="D159" s="143" t="s">
        <v>325</v>
      </c>
      <c r="E159" s="143" t="s">
        <v>157</v>
      </c>
      <c r="F159" s="143" t="s">
        <v>537</v>
      </c>
      <c r="G159" s="177">
        <v>35692</v>
      </c>
      <c r="H159" s="177">
        <v>41.3</v>
      </c>
      <c r="I159" s="177">
        <v>108.3</v>
      </c>
      <c r="J159" s="177">
        <v>22.8</v>
      </c>
      <c r="K159" s="177">
        <v>4.4</v>
      </c>
      <c r="L159" s="178">
        <v>78</v>
      </c>
      <c r="M159" s="177">
        <v>18</v>
      </c>
      <c r="N159" s="154">
        <v>1</v>
      </c>
      <c r="O159" s="154">
        <v>11</v>
      </c>
      <c r="P159" s="154">
        <v>0</v>
      </c>
      <c r="Q159" s="154">
        <v>4</v>
      </c>
      <c r="R159" s="154">
        <v>1</v>
      </c>
      <c r="S159" s="154">
        <v>1</v>
      </c>
      <c r="T159" s="315" t="s">
        <v>90</v>
      </c>
      <c r="U159" s="197" t="s">
        <v>94</v>
      </c>
      <c r="V159" s="198" t="s">
        <v>523</v>
      </c>
      <c r="AA159" s="62"/>
    </row>
    <row r="160" ht="36" spans="1:27">
      <c r="A160" s="89" t="s">
        <v>483</v>
      </c>
      <c r="B160" s="84">
        <v>15</v>
      </c>
      <c r="C160" s="143" t="s">
        <v>538</v>
      </c>
      <c r="D160" s="143" t="s">
        <v>68</v>
      </c>
      <c r="E160" s="143" t="s">
        <v>539</v>
      </c>
      <c r="F160" s="143" t="s">
        <v>540</v>
      </c>
      <c r="G160" s="184">
        <v>4710.9</v>
      </c>
      <c r="H160" s="184">
        <v>63.4</v>
      </c>
      <c r="I160" s="184">
        <v>95.2</v>
      </c>
      <c r="J160" s="184">
        <v>230.5</v>
      </c>
      <c r="K160" s="184">
        <v>8.9</v>
      </c>
      <c r="L160" s="185">
        <v>40</v>
      </c>
      <c r="M160" s="184">
        <v>39</v>
      </c>
      <c r="N160" s="187">
        <v>1</v>
      </c>
      <c r="O160" s="187">
        <v>13</v>
      </c>
      <c r="P160" s="187">
        <v>5</v>
      </c>
      <c r="Q160" s="187">
        <v>0</v>
      </c>
      <c r="R160" s="187">
        <v>0</v>
      </c>
      <c r="S160" s="187">
        <v>0</v>
      </c>
      <c r="T160" s="153" t="s">
        <v>94</v>
      </c>
      <c r="U160" s="152" t="s">
        <v>94</v>
      </c>
      <c r="V160" s="198" t="s">
        <v>508</v>
      </c>
      <c r="AA160" s="62"/>
    </row>
    <row r="161" ht="24" spans="1:27">
      <c r="A161" s="89" t="s">
        <v>483</v>
      </c>
      <c r="B161" s="84">
        <v>16</v>
      </c>
      <c r="C161" s="143" t="s">
        <v>541</v>
      </c>
      <c r="D161" s="170" t="s">
        <v>533</v>
      </c>
      <c r="E161" s="143" t="s">
        <v>542</v>
      </c>
      <c r="F161" s="143" t="s">
        <v>543</v>
      </c>
      <c r="G161" s="180">
        <v>8623</v>
      </c>
      <c r="H161" s="180">
        <v>46.35</v>
      </c>
      <c r="I161" s="180">
        <v>44.97</v>
      </c>
      <c r="J161" s="180">
        <v>97.17</v>
      </c>
      <c r="K161" s="180">
        <v>2.6</v>
      </c>
      <c r="L161" s="181">
        <v>21</v>
      </c>
      <c r="M161" s="180">
        <v>18</v>
      </c>
      <c r="N161" s="154">
        <v>0</v>
      </c>
      <c r="O161" s="153">
        <v>2</v>
      </c>
      <c r="P161" s="153">
        <v>0</v>
      </c>
      <c r="Q161" s="153">
        <v>0</v>
      </c>
      <c r="R161" s="153">
        <v>1</v>
      </c>
      <c r="S161" s="153">
        <v>0</v>
      </c>
      <c r="T161" s="153" t="s">
        <v>197</v>
      </c>
      <c r="U161" s="152" t="s">
        <v>197</v>
      </c>
      <c r="V161" s="198" t="s">
        <v>487</v>
      </c>
      <c r="AA161" s="62"/>
    </row>
    <row r="162" ht="24" spans="1:27">
      <c r="A162" s="89" t="s">
        <v>483</v>
      </c>
      <c r="B162" s="84">
        <v>17</v>
      </c>
      <c r="C162" s="143" t="s">
        <v>544</v>
      </c>
      <c r="D162" s="143" t="s">
        <v>96</v>
      </c>
      <c r="E162" s="143" t="s">
        <v>143</v>
      </c>
      <c r="F162" s="143" t="s">
        <v>545</v>
      </c>
      <c r="G162" s="177">
        <v>17613</v>
      </c>
      <c r="H162" s="177">
        <v>56.12</v>
      </c>
      <c r="I162" s="177">
        <v>169.35</v>
      </c>
      <c r="J162" s="177">
        <v>131</v>
      </c>
      <c r="K162" s="177">
        <v>4</v>
      </c>
      <c r="L162" s="178">
        <v>38</v>
      </c>
      <c r="M162" s="177">
        <v>17.76</v>
      </c>
      <c r="N162" s="154">
        <v>1</v>
      </c>
      <c r="O162" s="154">
        <v>18</v>
      </c>
      <c r="P162" s="154">
        <v>5</v>
      </c>
      <c r="Q162" s="154">
        <v>4</v>
      </c>
      <c r="R162" s="154">
        <v>2</v>
      </c>
      <c r="S162" s="154">
        <v>1</v>
      </c>
      <c r="T162" s="154" t="s">
        <v>76</v>
      </c>
      <c r="U162" s="197" t="s">
        <v>76</v>
      </c>
      <c r="V162" s="198" t="s">
        <v>546</v>
      </c>
      <c r="AA162" s="62"/>
    </row>
    <row r="163" ht="24" spans="1:27">
      <c r="A163" s="89" t="s">
        <v>483</v>
      </c>
      <c r="B163" s="84">
        <v>18</v>
      </c>
      <c r="C163" s="143" t="s">
        <v>547</v>
      </c>
      <c r="D163" s="143" t="s">
        <v>325</v>
      </c>
      <c r="E163" s="143" t="s">
        <v>548</v>
      </c>
      <c r="F163" s="143" t="s">
        <v>549</v>
      </c>
      <c r="G163" s="177">
        <v>8433.83</v>
      </c>
      <c r="H163" s="177">
        <v>80.87</v>
      </c>
      <c r="I163" s="177">
        <v>1447.35</v>
      </c>
      <c r="J163" s="177">
        <v>816.09</v>
      </c>
      <c r="K163" s="177">
        <v>5.26</v>
      </c>
      <c r="L163" s="178">
        <v>37</v>
      </c>
      <c r="M163" s="177">
        <v>21.8</v>
      </c>
      <c r="N163" s="154">
        <v>1</v>
      </c>
      <c r="O163" s="154">
        <v>1</v>
      </c>
      <c r="P163" s="154">
        <v>4</v>
      </c>
      <c r="Q163" s="154">
        <v>0</v>
      </c>
      <c r="R163" s="154"/>
      <c r="S163" s="154"/>
      <c r="T163" s="154" t="s">
        <v>94</v>
      </c>
      <c r="U163" s="124" t="s">
        <v>72</v>
      </c>
      <c r="V163" s="198" t="s">
        <v>523</v>
      </c>
      <c r="AA163" s="62"/>
    </row>
    <row r="164" ht="24" spans="1:27">
      <c r="A164" s="89" t="s">
        <v>483</v>
      </c>
      <c r="B164" s="84">
        <v>19</v>
      </c>
      <c r="C164" s="143" t="s">
        <v>550</v>
      </c>
      <c r="D164" s="143" t="s">
        <v>68</v>
      </c>
      <c r="E164" s="170" t="s">
        <v>551</v>
      </c>
      <c r="F164" s="143" t="s">
        <v>552</v>
      </c>
      <c r="G164" s="177">
        <v>7141.03</v>
      </c>
      <c r="H164" s="177">
        <v>30.68</v>
      </c>
      <c r="I164" s="177">
        <v>26.95</v>
      </c>
      <c r="J164" s="177">
        <v>39.14</v>
      </c>
      <c r="K164" s="177">
        <v>4.71</v>
      </c>
      <c r="L164" s="178">
        <v>33</v>
      </c>
      <c r="M164" s="177">
        <v>20</v>
      </c>
      <c r="N164" s="154">
        <v>2</v>
      </c>
      <c r="O164" s="154">
        <v>2</v>
      </c>
      <c r="P164" s="154">
        <v>0</v>
      </c>
      <c r="Q164" s="154">
        <v>0</v>
      </c>
      <c r="R164" s="154">
        <v>0</v>
      </c>
      <c r="S164" s="154">
        <v>0</v>
      </c>
      <c r="T164" s="154" t="s">
        <v>94</v>
      </c>
      <c r="U164" s="197" t="s">
        <v>94</v>
      </c>
      <c r="V164" s="198" t="s">
        <v>519</v>
      </c>
      <c r="AA164" s="62"/>
    </row>
    <row r="165" ht="48" spans="1:27">
      <c r="A165" s="89" t="s">
        <v>483</v>
      </c>
      <c r="B165" s="84">
        <v>20</v>
      </c>
      <c r="C165" s="143" t="s">
        <v>553</v>
      </c>
      <c r="D165" s="143" t="s">
        <v>554</v>
      </c>
      <c r="E165" s="143" t="s">
        <v>308</v>
      </c>
      <c r="F165" s="143" t="s">
        <v>555</v>
      </c>
      <c r="G165" s="177">
        <v>38723.2</v>
      </c>
      <c r="H165" s="190">
        <v>5.18</v>
      </c>
      <c r="I165" s="190">
        <v>97.98</v>
      </c>
      <c r="J165" s="190">
        <v>16.22</v>
      </c>
      <c r="K165" s="190">
        <v>3.47</v>
      </c>
      <c r="L165" s="178">
        <v>41</v>
      </c>
      <c r="M165" s="190">
        <v>11.48</v>
      </c>
      <c r="N165" s="154">
        <v>0</v>
      </c>
      <c r="O165" s="154">
        <v>22</v>
      </c>
      <c r="P165" s="154">
        <v>10</v>
      </c>
      <c r="Q165" s="154">
        <v>9</v>
      </c>
      <c r="R165" s="154">
        <v>1</v>
      </c>
      <c r="S165" s="154">
        <v>0</v>
      </c>
      <c r="T165" s="154" t="s">
        <v>94</v>
      </c>
      <c r="U165" s="124" t="s">
        <v>72</v>
      </c>
      <c r="V165" s="199" t="s">
        <v>556</v>
      </c>
      <c r="AA165" s="62"/>
    </row>
    <row r="166" ht="24" spans="1:27">
      <c r="A166" s="89" t="s">
        <v>483</v>
      </c>
      <c r="B166" s="84">
        <v>21</v>
      </c>
      <c r="C166" s="143" t="s">
        <v>557</v>
      </c>
      <c r="D166" s="143" t="s">
        <v>99</v>
      </c>
      <c r="E166" s="143" t="s">
        <v>192</v>
      </c>
      <c r="F166" s="143" t="s">
        <v>558</v>
      </c>
      <c r="G166" s="177">
        <v>25601.53</v>
      </c>
      <c r="H166" s="177">
        <v>4.14</v>
      </c>
      <c r="I166" s="177">
        <v>69.31</v>
      </c>
      <c r="J166" s="177">
        <v>98.41</v>
      </c>
      <c r="K166" s="177">
        <v>3.91</v>
      </c>
      <c r="L166" s="178">
        <v>128</v>
      </c>
      <c r="M166" s="177">
        <v>32.08</v>
      </c>
      <c r="N166" s="154">
        <v>1</v>
      </c>
      <c r="O166" s="154">
        <v>17</v>
      </c>
      <c r="P166" s="154">
        <v>0</v>
      </c>
      <c r="Q166" s="154">
        <v>2</v>
      </c>
      <c r="R166" s="154">
        <v>0</v>
      </c>
      <c r="S166" s="154">
        <v>1</v>
      </c>
      <c r="T166" s="154" t="s">
        <v>76</v>
      </c>
      <c r="U166" s="124" t="s">
        <v>72</v>
      </c>
      <c r="V166" s="198" t="s">
        <v>515</v>
      </c>
      <c r="AA166" s="62"/>
    </row>
    <row r="167" ht="171" spans="1:27">
      <c r="A167" s="89" t="s">
        <v>483</v>
      </c>
      <c r="B167" s="84">
        <v>22</v>
      </c>
      <c r="C167" s="143" t="s">
        <v>559</v>
      </c>
      <c r="D167" s="143" t="s">
        <v>560</v>
      </c>
      <c r="E167" s="143" t="s">
        <v>157</v>
      </c>
      <c r="F167" s="143" t="s">
        <v>561</v>
      </c>
      <c r="G167" s="184">
        <v>4811.1</v>
      </c>
      <c r="H167" s="184">
        <v>54</v>
      </c>
      <c r="I167" s="184">
        <v>32.4</v>
      </c>
      <c r="J167" s="184">
        <v>2.5</v>
      </c>
      <c r="K167" s="184">
        <v>4.2</v>
      </c>
      <c r="L167" s="185">
        <v>14</v>
      </c>
      <c r="M167" s="184">
        <v>70</v>
      </c>
      <c r="N167" s="187">
        <v>2</v>
      </c>
      <c r="O167" s="187">
        <v>5</v>
      </c>
      <c r="P167" s="187">
        <v>0</v>
      </c>
      <c r="Q167" s="187">
        <v>0</v>
      </c>
      <c r="R167" s="187">
        <v>1</v>
      </c>
      <c r="S167" s="187">
        <v>1</v>
      </c>
      <c r="T167" s="153" t="s">
        <v>197</v>
      </c>
      <c r="U167" s="152" t="s">
        <v>94</v>
      </c>
      <c r="V167" s="198" t="s">
        <v>508</v>
      </c>
      <c r="AA167" s="62"/>
    </row>
    <row r="168" ht="48" spans="1:27">
      <c r="A168" s="89" t="s">
        <v>483</v>
      </c>
      <c r="B168" s="84">
        <v>23</v>
      </c>
      <c r="C168" s="143" t="s">
        <v>562</v>
      </c>
      <c r="D168" s="143" t="s">
        <v>563</v>
      </c>
      <c r="E168" s="143" t="s">
        <v>199</v>
      </c>
      <c r="F168" s="143" t="s">
        <v>564</v>
      </c>
      <c r="G168" s="177">
        <v>2746.16</v>
      </c>
      <c r="H168" s="190">
        <v>64.44</v>
      </c>
      <c r="I168" s="190">
        <v>378.5</v>
      </c>
      <c r="J168" s="190">
        <v>-3.95</v>
      </c>
      <c r="K168" s="190">
        <v>9.69</v>
      </c>
      <c r="L168" s="178">
        <v>37</v>
      </c>
      <c r="M168" s="190">
        <v>44.05</v>
      </c>
      <c r="N168" s="154">
        <v>1</v>
      </c>
      <c r="O168" s="154">
        <v>2</v>
      </c>
      <c r="P168" s="154">
        <v>5</v>
      </c>
      <c r="Q168" s="154">
        <v>1</v>
      </c>
      <c r="R168" s="154">
        <v>0</v>
      </c>
      <c r="S168" s="154">
        <v>0</v>
      </c>
      <c r="T168" s="315" t="s">
        <v>90</v>
      </c>
      <c r="U168" s="197" t="s">
        <v>94</v>
      </c>
      <c r="V168" s="198" t="s">
        <v>494</v>
      </c>
      <c r="AA168" s="62"/>
    </row>
    <row r="169" ht="36" spans="1:27">
      <c r="A169" s="89" t="s">
        <v>483</v>
      </c>
      <c r="B169" s="84">
        <v>24</v>
      </c>
      <c r="C169" s="170" t="s">
        <v>565</v>
      </c>
      <c r="D169" s="170" t="s">
        <v>533</v>
      </c>
      <c r="E169" s="170" t="s">
        <v>566</v>
      </c>
      <c r="F169" s="170" t="s">
        <v>567</v>
      </c>
      <c r="G169" s="184">
        <v>92966</v>
      </c>
      <c r="H169" s="184">
        <v>-2</v>
      </c>
      <c r="I169" s="184">
        <v>81</v>
      </c>
      <c r="J169" s="184">
        <v>56</v>
      </c>
      <c r="K169" s="184">
        <v>3.33</v>
      </c>
      <c r="L169" s="185">
        <v>71</v>
      </c>
      <c r="M169" s="184">
        <v>12.77</v>
      </c>
      <c r="N169" s="187">
        <v>0</v>
      </c>
      <c r="O169" s="187">
        <v>12</v>
      </c>
      <c r="P169" s="187">
        <v>0</v>
      </c>
      <c r="Q169" s="187">
        <v>0</v>
      </c>
      <c r="R169" s="187">
        <v>1</v>
      </c>
      <c r="S169" s="187">
        <v>1</v>
      </c>
      <c r="T169" s="187" t="s">
        <v>568</v>
      </c>
      <c r="U169" s="124" t="s">
        <v>72</v>
      </c>
      <c r="V169" s="200" t="s">
        <v>569</v>
      </c>
      <c r="AA169" s="62"/>
    </row>
    <row r="170" ht="48" spans="1:27">
      <c r="A170" s="89" t="s">
        <v>483</v>
      </c>
      <c r="B170" s="84">
        <v>25</v>
      </c>
      <c r="C170" s="143" t="s">
        <v>570</v>
      </c>
      <c r="D170" s="143" t="s">
        <v>571</v>
      </c>
      <c r="E170" s="143" t="s">
        <v>192</v>
      </c>
      <c r="F170" s="143" t="s">
        <v>572</v>
      </c>
      <c r="G170" s="184">
        <v>34915</v>
      </c>
      <c r="H170" s="184">
        <v>1.6</v>
      </c>
      <c r="I170" s="184">
        <v>147.3</v>
      </c>
      <c r="J170" s="184">
        <v>223.9</v>
      </c>
      <c r="K170" s="184">
        <v>3.2</v>
      </c>
      <c r="L170" s="185">
        <v>34</v>
      </c>
      <c r="M170" s="184">
        <v>28.1</v>
      </c>
      <c r="N170" s="187">
        <v>0</v>
      </c>
      <c r="O170" s="187">
        <v>16</v>
      </c>
      <c r="P170" s="187">
        <v>0</v>
      </c>
      <c r="Q170" s="187">
        <v>0</v>
      </c>
      <c r="R170" s="187">
        <v>1</v>
      </c>
      <c r="S170" s="187">
        <v>1</v>
      </c>
      <c r="T170" s="153" t="s">
        <v>573</v>
      </c>
      <c r="U170" s="152" t="s">
        <v>76</v>
      </c>
      <c r="V170" s="198" t="s">
        <v>508</v>
      </c>
      <c r="AA170" s="62"/>
    </row>
    <row r="171" ht="36" spans="1:27">
      <c r="A171" s="89" t="s">
        <v>483</v>
      </c>
      <c r="B171" s="84">
        <v>26</v>
      </c>
      <c r="C171" s="143" t="s">
        <v>574</v>
      </c>
      <c r="D171" s="143" t="s">
        <v>96</v>
      </c>
      <c r="E171" s="143" t="s">
        <v>575</v>
      </c>
      <c r="F171" s="143" t="s">
        <v>576</v>
      </c>
      <c r="G171" s="177">
        <v>28885.41</v>
      </c>
      <c r="H171" s="177">
        <v>43.15</v>
      </c>
      <c r="I171" s="177">
        <v>51.46</v>
      </c>
      <c r="J171" s="177">
        <v>11.03</v>
      </c>
      <c r="K171" s="177">
        <v>4.145</v>
      </c>
      <c r="L171" s="178">
        <v>24</v>
      </c>
      <c r="M171" s="177">
        <v>17.14</v>
      </c>
      <c r="N171" s="154">
        <v>0</v>
      </c>
      <c r="O171" s="154">
        <v>7</v>
      </c>
      <c r="P171" s="154">
        <v>0</v>
      </c>
      <c r="Q171" s="154">
        <v>0</v>
      </c>
      <c r="R171" s="154">
        <v>0</v>
      </c>
      <c r="S171" s="154">
        <v>0</v>
      </c>
      <c r="T171" s="154" t="s">
        <v>76</v>
      </c>
      <c r="U171" s="197" t="s">
        <v>94</v>
      </c>
      <c r="V171" s="198" t="s">
        <v>546</v>
      </c>
      <c r="AA171" s="62"/>
    </row>
    <row r="172" ht="24" spans="1:27">
      <c r="A172" s="89" t="s">
        <v>483</v>
      </c>
      <c r="B172" s="84">
        <v>27</v>
      </c>
      <c r="C172" s="171" t="s">
        <v>577</v>
      </c>
      <c r="D172" s="171" t="s">
        <v>99</v>
      </c>
      <c r="E172" s="171" t="s">
        <v>146</v>
      </c>
      <c r="F172" s="171" t="s">
        <v>578</v>
      </c>
      <c r="G172" s="177">
        <v>10469.8</v>
      </c>
      <c r="H172" s="177">
        <v>30.43</v>
      </c>
      <c r="I172" s="177">
        <v>76.04</v>
      </c>
      <c r="J172" s="177">
        <v>659.8</v>
      </c>
      <c r="K172" s="177">
        <v>5.21</v>
      </c>
      <c r="L172" s="178">
        <v>10</v>
      </c>
      <c r="M172" s="177">
        <v>17.5</v>
      </c>
      <c r="N172" s="191">
        <v>0</v>
      </c>
      <c r="O172" s="191">
        <v>3</v>
      </c>
      <c r="P172" s="191">
        <v>0</v>
      </c>
      <c r="Q172" s="191">
        <v>0</v>
      </c>
      <c r="R172" s="191">
        <v>0</v>
      </c>
      <c r="S172" s="191">
        <v>0</v>
      </c>
      <c r="T172" s="154" t="s">
        <v>94</v>
      </c>
      <c r="U172" s="197" t="s">
        <v>94</v>
      </c>
      <c r="V172" s="198" t="s">
        <v>519</v>
      </c>
      <c r="AA172" s="62"/>
    </row>
    <row r="173" ht="108" spans="1:27">
      <c r="A173" s="89" t="s">
        <v>483</v>
      </c>
      <c r="B173" s="84">
        <v>28</v>
      </c>
      <c r="C173" s="143" t="s">
        <v>579</v>
      </c>
      <c r="D173" s="143" t="s">
        <v>68</v>
      </c>
      <c r="E173" s="143" t="s">
        <v>580</v>
      </c>
      <c r="F173" s="143" t="s">
        <v>581</v>
      </c>
      <c r="G173" s="177">
        <v>7370</v>
      </c>
      <c r="H173" s="177">
        <v>53.6</v>
      </c>
      <c r="I173" s="177">
        <v>48.51</v>
      </c>
      <c r="J173" s="177">
        <v>68.71</v>
      </c>
      <c r="K173" s="177">
        <v>4.6</v>
      </c>
      <c r="L173" s="178">
        <v>32</v>
      </c>
      <c r="M173" s="177">
        <v>19</v>
      </c>
      <c r="N173" s="154"/>
      <c r="O173" s="154">
        <v>2</v>
      </c>
      <c r="P173" s="154"/>
      <c r="Q173" s="195">
        <v>5</v>
      </c>
      <c r="R173" s="195">
        <v>1</v>
      </c>
      <c r="S173" s="195"/>
      <c r="T173" s="195" t="s">
        <v>582</v>
      </c>
      <c r="U173" s="201" t="s">
        <v>582</v>
      </c>
      <c r="V173" s="199" t="s">
        <v>556</v>
      </c>
      <c r="AA173" s="62"/>
    </row>
    <row r="174" ht="24" spans="1:27">
      <c r="A174" s="89" t="s">
        <v>483</v>
      </c>
      <c r="B174" s="84">
        <v>29</v>
      </c>
      <c r="C174" s="143" t="s">
        <v>583</v>
      </c>
      <c r="D174" s="143" t="s">
        <v>68</v>
      </c>
      <c r="E174" s="143" t="s">
        <v>192</v>
      </c>
      <c r="F174" s="143" t="s">
        <v>584</v>
      </c>
      <c r="G174" s="177">
        <v>10257</v>
      </c>
      <c r="H174" s="177">
        <v>77</v>
      </c>
      <c r="I174" s="177">
        <v>1366</v>
      </c>
      <c r="J174" s="177">
        <v>152</v>
      </c>
      <c r="K174" s="177">
        <v>4.85</v>
      </c>
      <c r="L174" s="178">
        <v>41</v>
      </c>
      <c r="M174" s="177">
        <v>17.8</v>
      </c>
      <c r="N174" s="154">
        <v>3</v>
      </c>
      <c r="O174" s="154">
        <v>0</v>
      </c>
      <c r="P174" s="154">
        <v>0</v>
      </c>
      <c r="Q174" s="154">
        <v>0</v>
      </c>
      <c r="R174" s="154">
        <v>0</v>
      </c>
      <c r="S174" s="154">
        <v>0</v>
      </c>
      <c r="T174" s="154" t="s">
        <v>94</v>
      </c>
      <c r="U174" s="124" t="s">
        <v>72</v>
      </c>
      <c r="V174" s="198" t="s">
        <v>487</v>
      </c>
      <c r="AA174" s="62"/>
    </row>
    <row r="175" ht="36" spans="1:27">
      <c r="A175" s="89" t="s">
        <v>483</v>
      </c>
      <c r="B175" s="84">
        <v>30</v>
      </c>
      <c r="C175" s="143" t="s">
        <v>585</v>
      </c>
      <c r="D175" s="143" t="s">
        <v>99</v>
      </c>
      <c r="E175" s="143" t="s">
        <v>586</v>
      </c>
      <c r="F175" s="143" t="s">
        <v>587</v>
      </c>
      <c r="G175" s="180">
        <v>18039.16</v>
      </c>
      <c r="H175" s="188">
        <v>50.82</v>
      </c>
      <c r="I175" s="188">
        <v>119.9</v>
      </c>
      <c r="J175" s="188">
        <v>225.94</v>
      </c>
      <c r="K175" s="180">
        <v>4.98</v>
      </c>
      <c r="L175" s="181">
        <v>12</v>
      </c>
      <c r="M175" s="180">
        <v>13.19</v>
      </c>
      <c r="N175" s="154">
        <v>0</v>
      </c>
      <c r="O175" s="153">
        <v>0</v>
      </c>
      <c r="P175" s="153">
        <v>3</v>
      </c>
      <c r="Q175" s="153">
        <v>0</v>
      </c>
      <c r="R175" s="153">
        <v>0</v>
      </c>
      <c r="S175" s="153">
        <v>0</v>
      </c>
      <c r="T175" s="153" t="s">
        <v>71</v>
      </c>
      <c r="U175" s="124" t="s">
        <v>101</v>
      </c>
      <c r="V175" s="198" t="s">
        <v>588</v>
      </c>
      <c r="AA175" s="62"/>
    </row>
    <row r="176" ht="24" spans="1:27">
      <c r="A176" s="89" t="s">
        <v>483</v>
      </c>
      <c r="B176" s="84">
        <v>31</v>
      </c>
      <c r="C176" s="143" t="s">
        <v>589</v>
      </c>
      <c r="D176" s="143" t="s">
        <v>68</v>
      </c>
      <c r="E176" s="143" t="s">
        <v>129</v>
      </c>
      <c r="F176" s="143" t="s">
        <v>590</v>
      </c>
      <c r="G176" s="177">
        <v>44955.71</v>
      </c>
      <c r="H176" s="177">
        <v>36</v>
      </c>
      <c r="I176" s="177">
        <v>145</v>
      </c>
      <c r="J176" s="177">
        <v>82</v>
      </c>
      <c r="K176" s="177">
        <v>3.34</v>
      </c>
      <c r="L176" s="178">
        <v>63</v>
      </c>
      <c r="M176" s="177">
        <v>11.23</v>
      </c>
      <c r="N176" s="154">
        <v>0</v>
      </c>
      <c r="O176" s="154">
        <v>0</v>
      </c>
      <c r="P176" s="154">
        <v>0</v>
      </c>
      <c r="Q176" s="154">
        <v>5</v>
      </c>
      <c r="R176" s="154">
        <v>0</v>
      </c>
      <c r="S176" s="154">
        <v>0</v>
      </c>
      <c r="T176" s="154" t="s">
        <v>94</v>
      </c>
      <c r="U176" s="197" t="s">
        <v>94</v>
      </c>
      <c r="V176" s="198" t="s">
        <v>519</v>
      </c>
      <c r="AA176" s="62"/>
    </row>
    <row r="177" ht="24" spans="1:27">
      <c r="A177" s="89" t="s">
        <v>483</v>
      </c>
      <c r="B177" s="84">
        <v>32</v>
      </c>
      <c r="C177" s="143" t="s">
        <v>591</v>
      </c>
      <c r="D177" s="143" t="s">
        <v>99</v>
      </c>
      <c r="E177" s="143" t="s">
        <v>163</v>
      </c>
      <c r="F177" s="143" t="s">
        <v>592</v>
      </c>
      <c r="G177" s="177">
        <v>2573</v>
      </c>
      <c r="H177" s="177">
        <v>35.61</v>
      </c>
      <c r="I177" s="177">
        <v>51.32</v>
      </c>
      <c r="J177" s="177">
        <v>0</v>
      </c>
      <c r="K177" s="177">
        <v>7.86</v>
      </c>
      <c r="L177" s="178">
        <v>65</v>
      </c>
      <c r="M177" s="177">
        <v>38.6</v>
      </c>
      <c r="N177" s="154">
        <v>1</v>
      </c>
      <c r="O177" s="154">
        <v>11</v>
      </c>
      <c r="P177" s="154">
        <v>0</v>
      </c>
      <c r="Q177" s="154">
        <v>0</v>
      </c>
      <c r="R177" s="154">
        <v>1</v>
      </c>
      <c r="S177" s="154">
        <v>1</v>
      </c>
      <c r="T177" s="154" t="s">
        <v>94</v>
      </c>
      <c r="U177" s="197" t="s">
        <v>94</v>
      </c>
      <c r="V177" s="198" t="s">
        <v>503</v>
      </c>
      <c r="AA177" s="62"/>
    </row>
    <row r="178" ht="24" spans="1:27">
      <c r="A178" s="89" t="s">
        <v>483</v>
      </c>
      <c r="B178" s="84">
        <v>33</v>
      </c>
      <c r="C178" s="143" t="s">
        <v>593</v>
      </c>
      <c r="D178" s="143" t="s">
        <v>99</v>
      </c>
      <c r="E178" s="143" t="s">
        <v>192</v>
      </c>
      <c r="F178" s="143" t="s">
        <v>594</v>
      </c>
      <c r="G178" s="177">
        <v>10971.59</v>
      </c>
      <c r="H178" s="177">
        <v>0.77</v>
      </c>
      <c r="I178" s="177">
        <v>455.45</v>
      </c>
      <c r="J178" s="177">
        <v>20.57</v>
      </c>
      <c r="K178" s="177">
        <v>4.48</v>
      </c>
      <c r="L178" s="178">
        <v>33</v>
      </c>
      <c r="M178" s="177">
        <v>11.8</v>
      </c>
      <c r="N178" s="154">
        <v>2</v>
      </c>
      <c r="O178" s="154">
        <v>1</v>
      </c>
      <c r="P178" s="154">
        <v>0</v>
      </c>
      <c r="Q178" s="154">
        <v>1</v>
      </c>
      <c r="R178" s="154">
        <v>0</v>
      </c>
      <c r="S178" s="154">
        <v>0</v>
      </c>
      <c r="T178" s="154" t="s">
        <v>76</v>
      </c>
      <c r="U178" s="197" t="s">
        <v>94</v>
      </c>
      <c r="V178" s="198" t="s">
        <v>519</v>
      </c>
      <c r="AA178" s="62"/>
    </row>
    <row r="179" ht="24" spans="1:27">
      <c r="A179" s="89" t="s">
        <v>483</v>
      </c>
      <c r="B179" s="84">
        <v>34</v>
      </c>
      <c r="C179" s="143" t="s">
        <v>595</v>
      </c>
      <c r="D179" s="143" t="s">
        <v>186</v>
      </c>
      <c r="E179" s="143" t="s">
        <v>596</v>
      </c>
      <c r="F179" s="143" t="s">
        <v>597</v>
      </c>
      <c r="G179" s="180">
        <v>11262</v>
      </c>
      <c r="H179" s="180">
        <v>28.21</v>
      </c>
      <c r="I179" s="180">
        <v>36.19</v>
      </c>
      <c r="J179" s="180">
        <v>25.36</v>
      </c>
      <c r="K179" s="180">
        <v>5.9</v>
      </c>
      <c r="L179" s="181">
        <v>25</v>
      </c>
      <c r="M179" s="180">
        <v>22</v>
      </c>
      <c r="N179" s="154">
        <v>1</v>
      </c>
      <c r="O179" s="153">
        <v>0</v>
      </c>
      <c r="P179" s="153">
        <v>0</v>
      </c>
      <c r="Q179" s="153">
        <v>0</v>
      </c>
      <c r="R179" s="153">
        <v>0</v>
      </c>
      <c r="S179" s="153">
        <v>0</v>
      </c>
      <c r="T179" s="153" t="s">
        <v>76</v>
      </c>
      <c r="U179" s="152" t="s">
        <v>94</v>
      </c>
      <c r="V179" s="198" t="s">
        <v>494</v>
      </c>
      <c r="AA179" s="62"/>
    </row>
    <row r="180" ht="24" spans="1:27">
      <c r="A180" s="89" t="s">
        <v>483</v>
      </c>
      <c r="B180" s="84">
        <v>35</v>
      </c>
      <c r="C180" s="143" t="s">
        <v>598</v>
      </c>
      <c r="D180" s="143" t="s">
        <v>96</v>
      </c>
      <c r="E180" s="143" t="s">
        <v>308</v>
      </c>
      <c r="F180" s="143" t="s">
        <v>599</v>
      </c>
      <c r="G180" s="180">
        <v>20095</v>
      </c>
      <c r="H180" s="180">
        <v>92.87</v>
      </c>
      <c r="I180" s="180">
        <v>100.6</v>
      </c>
      <c r="J180" s="180">
        <v>-7.36</v>
      </c>
      <c r="K180" s="180">
        <v>5.37</v>
      </c>
      <c r="L180" s="181">
        <v>70</v>
      </c>
      <c r="M180" s="180">
        <v>18</v>
      </c>
      <c r="N180" s="153">
        <v>0</v>
      </c>
      <c r="O180" s="153">
        <v>3</v>
      </c>
      <c r="P180" s="153">
        <v>1</v>
      </c>
      <c r="Q180" s="153">
        <v>0</v>
      </c>
      <c r="R180" s="153">
        <v>1</v>
      </c>
      <c r="S180" s="153">
        <v>0</v>
      </c>
      <c r="T180" s="153" t="s">
        <v>94</v>
      </c>
      <c r="U180" s="152" t="s">
        <v>94</v>
      </c>
      <c r="V180" s="198" t="s">
        <v>546</v>
      </c>
      <c r="AA180" s="62"/>
    </row>
    <row r="181" ht="24" spans="1:27">
      <c r="A181" s="89" t="s">
        <v>483</v>
      </c>
      <c r="B181" s="84">
        <v>36</v>
      </c>
      <c r="C181" s="143" t="s">
        <v>600</v>
      </c>
      <c r="D181" s="143" t="s">
        <v>68</v>
      </c>
      <c r="E181" s="143" t="s">
        <v>601</v>
      </c>
      <c r="F181" s="143" t="s">
        <v>602</v>
      </c>
      <c r="G181" s="177">
        <v>54617</v>
      </c>
      <c r="H181" s="177">
        <v>30.35</v>
      </c>
      <c r="I181" s="177">
        <v>39.71</v>
      </c>
      <c r="J181" s="177">
        <v>39.5</v>
      </c>
      <c r="K181" s="177">
        <v>1.1</v>
      </c>
      <c r="L181" s="178">
        <v>28</v>
      </c>
      <c r="M181" s="177">
        <v>21</v>
      </c>
      <c r="N181" s="154">
        <v>8</v>
      </c>
      <c r="O181" s="154"/>
      <c r="P181" s="154"/>
      <c r="Q181" s="154">
        <v>3</v>
      </c>
      <c r="R181" s="154">
        <v>1</v>
      </c>
      <c r="S181" s="154">
        <v>1</v>
      </c>
      <c r="T181" s="154" t="s">
        <v>76</v>
      </c>
      <c r="U181" s="197" t="s">
        <v>94</v>
      </c>
      <c r="V181" s="198" t="s">
        <v>527</v>
      </c>
      <c r="AA181" s="62"/>
    </row>
    <row r="182" ht="36" spans="1:27">
      <c r="A182" s="89" t="s">
        <v>483</v>
      </c>
      <c r="B182" s="84">
        <v>37</v>
      </c>
      <c r="C182" s="143" t="s">
        <v>603</v>
      </c>
      <c r="D182" s="143" t="s">
        <v>111</v>
      </c>
      <c r="E182" s="143" t="s">
        <v>129</v>
      </c>
      <c r="F182" s="143" t="s">
        <v>604</v>
      </c>
      <c r="G182" s="177">
        <v>6762.34</v>
      </c>
      <c r="H182" s="177">
        <v>45.37</v>
      </c>
      <c r="I182" s="177">
        <v>28.57</v>
      </c>
      <c r="J182" s="177">
        <v>64.5</v>
      </c>
      <c r="K182" s="177">
        <v>6.47</v>
      </c>
      <c r="L182" s="178">
        <v>42</v>
      </c>
      <c r="M182" s="177">
        <v>28</v>
      </c>
      <c r="N182" s="154">
        <v>2</v>
      </c>
      <c r="O182" s="154">
        <v>3</v>
      </c>
      <c r="P182" s="154">
        <v>0</v>
      </c>
      <c r="Q182" s="154">
        <v>0</v>
      </c>
      <c r="R182" s="154">
        <v>2</v>
      </c>
      <c r="S182" s="154">
        <v>2</v>
      </c>
      <c r="T182" s="154" t="s">
        <v>76</v>
      </c>
      <c r="U182" s="197" t="s">
        <v>76</v>
      </c>
      <c r="V182" s="198" t="s">
        <v>519</v>
      </c>
      <c r="AA182" s="62"/>
    </row>
    <row r="183" ht="36" spans="1:27">
      <c r="A183" s="89" t="s">
        <v>483</v>
      </c>
      <c r="B183" s="84">
        <v>38</v>
      </c>
      <c r="C183" s="143" t="s">
        <v>605</v>
      </c>
      <c r="D183" s="143" t="s">
        <v>68</v>
      </c>
      <c r="E183" s="143" t="s">
        <v>606</v>
      </c>
      <c r="F183" s="143" t="s">
        <v>607</v>
      </c>
      <c r="G183" s="177">
        <v>10347.28</v>
      </c>
      <c r="H183" s="177">
        <v>51.8</v>
      </c>
      <c r="I183" s="177">
        <v>521.24</v>
      </c>
      <c r="J183" s="177">
        <v>59.99</v>
      </c>
      <c r="K183" s="177">
        <v>3.03</v>
      </c>
      <c r="L183" s="178">
        <v>10</v>
      </c>
      <c r="M183" s="177">
        <v>8.6</v>
      </c>
      <c r="N183" s="154">
        <v>0</v>
      </c>
      <c r="O183" s="154">
        <v>1</v>
      </c>
      <c r="P183" s="154">
        <v>0</v>
      </c>
      <c r="Q183" s="154">
        <v>0</v>
      </c>
      <c r="R183" s="154">
        <v>0</v>
      </c>
      <c r="S183" s="154">
        <v>0</v>
      </c>
      <c r="T183" s="154" t="s">
        <v>94</v>
      </c>
      <c r="U183" s="197" t="s">
        <v>94</v>
      </c>
      <c r="V183" s="198" t="s">
        <v>519</v>
      </c>
      <c r="AA183" s="62"/>
    </row>
    <row r="184" ht="24" spans="1:27">
      <c r="A184" s="89" t="s">
        <v>483</v>
      </c>
      <c r="B184" s="84">
        <v>39</v>
      </c>
      <c r="C184" s="143" t="s">
        <v>608</v>
      </c>
      <c r="D184" s="143" t="s">
        <v>224</v>
      </c>
      <c r="E184" s="143" t="s">
        <v>129</v>
      </c>
      <c r="F184" s="143" t="s">
        <v>609</v>
      </c>
      <c r="G184" s="177">
        <v>48070.27</v>
      </c>
      <c r="H184" s="177">
        <v>31.18</v>
      </c>
      <c r="I184" s="177">
        <v>44.19</v>
      </c>
      <c r="J184" s="177">
        <v>50.22</v>
      </c>
      <c r="K184" s="177">
        <v>2.48</v>
      </c>
      <c r="L184" s="178">
        <v>111</v>
      </c>
      <c r="M184" s="177">
        <v>12.33</v>
      </c>
      <c r="N184" s="154">
        <v>0</v>
      </c>
      <c r="O184" s="154">
        <v>1</v>
      </c>
      <c r="P184" s="154">
        <v>10</v>
      </c>
      <c r="Q184" s="154">
        <v>0</v>
      </c>
      <c r="R184" s="154">
        <v>0</v>
      </c>
      <c r="S184" s="154">
        <v>0</v>
      </c>
      <c r="T184" s="154" t="s">
        <v>94</v>
      </c>
      <c r="U184" s="197" t="s">
        <v>94</v>
      </c>
      <c r="V184" s="198" t="s">
        <v>519</v>
      </c>
      <c r="AA184" s="62"/>
    </row>
    <row r="185" ht="48" spans="1:27">
      <c r="A185" s="89" t="s">
        <v>483</v>
      </c>
      <c r="B185" s="84">
        <v>40</v>
      </c>
      <c r="C185" s="170" t="s">
        <v>610</v>
      </c>
      <c r="D185" s="170" t="s">
        <v>611</v>
      </c>
      <c r="E185" s="170" t="s">
        <v>612</v>
      </c>
      <c r="F185" s="170" t="s">
        <v>613</v>
      </c>
      <c r="G185" s="177">
        <v>24461</v>
      </c>
      <c r="H185" s="177">
        <v>51.33</v>
      </c>
      <c r="I185" s="177">
        <v>44.01</v>
      </c>
      <c r="J185" s="177">
        <v>43.07</v>
      </c>
      <c r="K185" s="177">
        <v>2.66</v>
      </c>
      <c r="L185" s="178">
        <v>15</v>
      </c>
      <c r="M185" s="197">
        <v>18</v>
      </c>
      <c r="N185" s="154"/>
      <c r="O185" s="154">
        <v>8</v>
      </c>
      <c r="P185" s="154">
        <v>1</v>
      </c>
      <c r="Q185" s="154">
        <v>5</v>
      </c>
      <c r="R185" s="154"/>
      <c r="S185" s="154"/>
      <c r="T185" s="154" t="s">
        <v>76</v>
      </c>
      <c r="U185" s="197" t="s">
        <v>94</v>
      </c>
      <c r="V185" s="198" t="s">
        <v>527</v>
      </c>
      <c r="AA185" s="62"/>
    </row>
    <row r="186" ht="24.75" spans="1:27">
      <c r="A186" s="89" t="s">
        <v>483</v>
      </c>
      <c r="B186" s="84">
        <v>41</v>
      </c>
      <c r="C186" s="143" t="s">
        <v>614</v>
      </c>
      <c r="D186" s="143" t="s">
        <v>99</v>
      </c>
      <c r="E186" s="143" t="s">
        <v>157</v>
      </c>
      <c r="F186" s="143" t="s">
        <v>615</v>
      </c>
      <c r="G186" s="180">
        <v>3127</v>
      </c>
      <c r="H186" s="180">
        <v>58.99</v>
      </c>
      <c r="I186" s="180">
        <v>55.83</v>
      </c>
      <c r="J186" s="180">
        <v>56.84</v>
      </c>
      <c r="K186" s="180">
        <v>8.91</v>
      </c>
      <c r="L186" s="181">
        <v>38</v>
      </c>
      <c r="M186" s="152">
        <v>32</v>
      </c>
      <c r="N186" s="154">
        <v>0</v>
      </c>
      <c r="O186" s="153">
        <v>5</v>
      </c>
      <c r="P186" s="153">
        <v>0</v>
      </c>
      <c r="Q186" s="153">
        <v>0</v>
      </c>
      <c r="R186" s="153">
        <v>1</v>
      </c>
      <c r="S186" s="153">
        <v>0</v>
      </c>
      <c r="T186" s="154" t="s">
        <v>94</v>
      </c>
      <c r="U186" s="152" t="s">
        <v>94</v>
      </c>
      <c r="V186" s="198" t="s">
        <v>494</v>
      </c>
      <c r="AA186" s="62"/>
    </row>
    <row r="187" ht="24" spans="1:27">
      <c r="A187" s="89" t="s">
        <v>483</v>
      </c>
      <c r="B187" s="84">
        <v>42</v>
      </c>
      <c r="C187" s="143" t="s">
        <v>616</v>
      </c>
      <c r="D187" s="143" t="s">
        <v>325</v>
      </c>
      <c r="E187" s="143" t="s">
        <v>617</v>
      </c>
      <c r="F187" s="143" t="s">
        <v>618</v>
      </c>
      <c r="G187" s="184">
        <v>13717.1</v>
      </c>
      <c r="H187" s="184">
        <v>35.1</v>
      </c>
      <c r="I187" s="184">
        <v>49.6</v>
      </c>
      <c r="J187" s="184">
        <v>-12.5</v>
      </c>
      <c r="K187" s="184">
        <v>7.9</v>
      </c>
      <c r="L187" s="185">
        <v>7</v>
      </c>
      <c r="M187" s="314">
        <v>0.163</v>
      </c>
      <c r="N187" s="187">
        <v>0</v>
      </c>
      <c r="O187" s="187">
        <v>12</v>
      </c>
      <c r="P187" s="187">
        <v>0</v>
      </c>
      <c r="Q187" s="187">
        <v>0</v>
      </c>
      <c r="R187" s="187">
        <v>0</v>
      </c>
      <c r="S187" s="187">
        <v>0</v>
      </c>
      <c r="T187" s="153" t="s">
        <v>94</v>
      </c>
      <c r="U187" s="152" t="s">
        <v>94</v>
      </c>
      <c r="V187" s="198" t="s">
        <v>508</v>
      </c>
      <c r="AA187" s="62"/>
    </row>
    <row r="188" ht="36" spans="1:27">
      <c r="A188" s="89" t="s">
        <v>483</v>
      </c>
      <c r="B188" s="84">
        <v>43</v>
      </c>
      <c r="C188" s="143" t="s">
        <v>619</v>
      </c>
      <c r="D188" s="143" t="s">
        <v>99</v>
      </c>
      <c r="E188" s="143" t="s">
        <v>146</v>
      </c>
      <c r="F188" s="143" t="s">
        <v>620</v>
      </c>
      <c r="G188" s="180">
        <v>2274</v>
      </c>
      <c r="H188" s="180">
        <v>4.7</v>
      </c>
      <c r="I188" s="180">
        <v>48.6</v>
      </c>
      <c r="J188" s="180">
        <v>-69.56</v>
      </c>
      <c r="K188" s="180">
        <v>5.7</v>
      </c>
      <c r="L188" s="181">
        <v>7</v>
      </c>
      <c r="M188" s="152">
        <v>28</v>
      </c>
      <c r="N188" s="153">
        <v>10</v>
      </c>
      <c r="O188" s="153">
        <v>2</v>
      </c>
      <c r="P188" s="153">
        <v>1</v>
      </c>
      <c r="Q188" s="153">
        <v>1</v>
      </c>
      <c r="R188" s="153">
        <v>0</v>
      </c>
      <c r="S188" s="153">
        <v>0</v>
      </c>
      <c r="T188" s="153" t="s">
        <v>71</v>
      </c>
      <c r="U188" s="152" t="s">
        <v>621</v>
      </c>
      <c r="V188" s="198" t="s">
        <v>588</v>
      </c>
      <c r="AA188" s="62"/>
    </row>
    <row r="189" ht="24" spans="1:27">
      <c r="A189" s="89" t="s">
        <v>483</v>
      </c>
      <c r="B189" s="84">
        <v>44</v>
      </c>
      <c r="C189" s="143" t="s">
        <v>622</v>
      </c>
      <c r="D189" s="143" t="s">
        <v>68</v>
      </c>
      <c r="E189" s="170" t="s">
        <v>623</v>
      </c>
      <c r="F189" s="143" t="s">
        <v>624</v>
      </c>
      <c r="G189" s="184">
        <v>35251</v>
      </c>
      <c r="H189" s="177">
        <v>31.2</v>
      </c>
      <c r="I189" s="177">
        <v>32.5</v>
      </c>
      <c r="J189" s="177">
        <v>31.6</v>
      </c>
      <c r="K189" s="177">
        <v>2.9</v>
      </c>
      <c r="L189" s="178">
        <v>26</v>
      </c>
      <c r="M189" s="197">
        <v>21</v>
      </c>
      <c r="N189" s="154"/>
      <c r="O189" s="154"/>
      <c r="P189" s="154"/>
      <c r="Q189" s="154"/>
      <c r="R189" s="154"/>
      <c r="S189" s="154"/>
      <c r="T189" s="153" t="s">
        <v>76</v>
      </c>
      <c r="U189" s="152" t="s">
        <v>94</v>
      </c>
      <c r="V189" s="198" t="s">
        <v>527</v>
      </c>
      <c r="AA189" s="62"/>
    </row>
    <row r="190" ht="24" spans="1:27">
      <c r="A190" s="89" t="s">
        <v>483</v>
      </c>
      <c r="B190" s="84">
        <v>45</v>
      </c>
      <c r="C190" s="143" t="s">
        <v>625</v>
      </c>
      <c r="D190" s="143" t="s">
        <v>68</v>
      </c>
      <c r="E190" s="143" t="s">
        <v>626</v>
      </c>
      <c r="F190" s="143" t="s">
        <v>627</v>
      </c>
      <c r="G190" s="180">
        <v>5031</v>
      </c>
      <c r="H190" s="180">
        <v>34.3</v>
      </c>
      <c r="I190" s="180">
        <v>38.9</v>
      </c>
      <c r="J190" s="180">
        <v>21.3</v>
      </c>
      <c r="K190" s="180">
        <v>6.1</v>
      </c>
      <c r="L190" s="181">
        <v>21</v>
      </c>
      <c r="M190" s="152">
        <v>23.6</v>
      </c>
      <c r="N190" s="154">
        <v>0</v>
      </c>
      <c r="O190" s="153">
        <v>2</v>
      </c>
      <c r="P190" s="153">
        <v>0</v>
      </c>
      <c r="Q190" s="153">
        <v>0</v>
      </c>
      <c r="R190" s="153">
        <v>0</v>
      </c>
      <c r="S190" s="153">
        <v>0</v>
      </c>
      <c r="T190" s="153" t="s">
        <v>76</v>
      </c>
      <c r="U190" s="152" t="s">
        <v>76</v>
      </c>
      <c r="V190" s="198" t="s">
        <v>490</v>
      </c>
      <c r="AA190" s="62"/>
    </row>
    <row r="191" ht="24" spans="1:27">
      <c r="A191" s="89" t="s">
        <v>483</v>
      </c>
      <c r="B191" s="84">
        <v>46</v>
      </c>
      <c r="C191" s="143" t="s">
        <v>628</v>
      </c>
      <c r="D191" s="143" t="s">
        <v>629</v>
      </c>
      <c r="E191" s="143" t="s">
        <v>322</v>
      </c>
      <c r="F191" s="143" t="s">
        <v>630</v>
      </c>
      <c r="G191" s="180">
        <v>5617.27</v>
      </c>
      <c r="H191" s="180">
        <v>40.31</v>
      </c>
      <c r="I191" s="180"/>
      <c r="J191" s="180">
        <v>34.79</v>
      </c>
      <c r="K191" s="180">
        <v>16.19</v>
      </c>
      <c r="L191" s="181">
        <v>29</v>
      </c>
      <c r="M191" s="152">
        <v>42.03</v>
      </c>
      <c r="N191" s="153"/>
      <c r="O191" s="153"/>
      <c r="P191" s="153">
        <v>17</v>
      </c>
      <c r="Q191" s="153"/>
      <c r="R191" s="153">
        <v>1</v>
      </c>
      <c r="S191" s="153">
        <v>1</v>
      </c>
      <c r="T191" s="153" t="s">
        <v>94</v>
      </c>
      <c r="U191" s="152" t="s">
        <v>94</v>
      </c>
      <c r="V191" s="198" t="s">
        <v>527</v>
      </c>
      <c r="AA191" s="62"/>
    </row>
    <row r="192" ht="24.75" spans="1:27">
      <c r="A192" s="89" t="s">
        <v>483</v>
      </c>
      <c r="B192" s="84">
        <v>47</v>
      </c>
      <c r="C192" s="143" t="s">
        <v>631</v>
      </c>
      <c r="D192" s="143" t="s">
        <v>96</v>
      </c>
      <c r="E192" s="143" t="s">
        <v>510</v>
      </c>
      <c r="F192" s="143" t="s">
        <v>632</v>
      </c>
      <c r="G192" s="177">
        <v>2056.08</v>
      </c>
      <c r="H192" s="177">
        <v>39.63</v>
      </c>
      <c r="I192" s="177">
        <v>50.37</v>
      </c>
      <c r="J192" s="177">
        <v>60.6</v>
      </c>
      <c r="K192" s="177">
        <v>6.1</v>
      </c>
      <c r="L192" s="178">
        <v>28</v>
      </c>
      <c r="M192" s="197">
        <v>32.18</v>
      </c>
      <c r="N192" s="154">
        <v>0</v>
      </c>
      <c r="O192" s="154">
        <v>1</v>
      </c>
      <c r="P192" s="154">
        <v>0</v>
      </c>
      <c r="Q192" s="154">
        <v>0</v>
      </c>
      <c r="R192" s="154">
        <v>0</v>
      </c>
      <c r="S192" s="154">
        <v>0</v>
      </c>
      <c r="T192" s="154" t="s">
        <v>71</v>
      </c>
      <c r="U192" s="202" t="s">
        <v>71</v>
      </c>
      <c r="V192" s="198" t="s">
        <v>512</v>
      </c>
      <c r="AA192" s="62"/>
    </row>
    <row r="193" ht="72" spans="1:27">
      <c r="A193" s="89" t="s">
        <v>483</v>
      </c>
      <c r="B193" s="84">
        <v>48</v>
      </c>
      <c r="C193" s="143" t="s">
        <v>633</v>
      </c>
      <c r="D193" s="143" t="s">
        <v>68</v>
      </c>
      <c r="E193" s="143" t="s">
        <v>634</v>
      </c>
      <c r="F193" s="143" t="s">
        <v>635</v>
      </c>
      <c r="G193" s="180">
        <v>2465.33</v>
      </c>
      <c r="H193" s="188">
        <v>41.84</v>
      </c>
      <c r="I193" s="188">
        <v>14.105</v>
      </c>
      <c r="J193" s="188">
        <v>11.31</v>
      </c>
      <c r="K193" s="180">
        <v>12.51</v>
      </c>
      <c r="L193" s="181">
        <v>7</v>
      </c>
      <c r="M193" s="180">
        <v>22</v>
      </c>
      <c r="N193" s="154">
        <v>2</v>
      </c>
      <c r="O193" s="153">
        <v>0</v>
      </c>
      <c r="P193" s="153">
        <v>0</v>
      </c>
      <c r="Q193" s="153">
        <v>0</v>
      </c>
      <c r="R193" s="153">
        <v>0</v>
      </c>
      <c r="S193" s="153">
        <v>1</v>
      </c>
      <c r="T193" s="153" t="s">
        <v>71</v>
      </c>
      <c r="U193" s="197" t="s">
        <v>94</v>
      </c>
      <c r="V193" s="198" t="s">
        <v>588</v>
      </c>
      <c r="AA193" s="62"/>
    </row>
    <row r="194" ht="36" spans="1:27">
      <c r="A194" s="89" t="s">
        <v>483</v>
      </c>
      <c r="B194" s="84">
        <v>49</v>
      </c>
      <c r="C194" s="143" t="s">
        <v>636</v>
      </c>
      <c r="D194" s="143" t="s">
        <v>96</v>
      </c>
      <c r="E194" s="143" t="s">
        <v>637</v>
      </c>
      <c r="F194" s="143" t="s">
        <v>638</v>
      </c>
      <c r="G194" s="180">
        <v>61112</v>
      </c>
      <c r="H194" s="180">
        <v>-8.3</v>
      </c>
      <c r="I194" s="180">
        <v>270.7</v>
      </c>
      <c r="J194" s="180">
        <v>14.2</v>
      </c>
      <c r="K194" s="180">
        <v>4</v>
      </c>
      <c r="L194" s="181">
        <v>76</v>
      </c>
      <c r="M194" s="180">
        <v>21</v>
      </c>
      <c r="N194" s="153">
        <v>2</v>
      </c>
      <c r="O194" s="153">
        <v>12</v>
      </c>
      <c r="P194" s="153">
        <v>0</v>
      </c>
      <c r="Q194" s="153">
        <v>1</v>
      </c>
      <c r="R194" s="153">
        <v>0</v>
      </c>
      <c r="S194" s="153">
        <v>1</v>
      </c>
      <c r="T194" s="153" t="s">
        <v>94</v>
      </c>
      <c r="U194" s="152" t="s">
        <v>76</v>
      </c>
      <c r="V194" s="198" t="s">
        <v>546</v>
      </c>
      <c r="AA194" s="62"/>
    </row>
    <row r="195" ht="24" spans="1:27">
      <c r="A195" s="89" t="s">
        <v>483</v>
      </c>
      <c r="B195" s="84">
        <v>50</v>
      </c>
      <c r="C195" s="143" t="s">
        <v>639</v>
      </c>
      <c r="D195" s="143" t="s">
        <v>96</v>
      </c>
      <c r="E195" s="143" t="s">
        <v>640</v>
      </c>
      <c r="F195" s="143" t="s">
        <v>641</v>
      </c>
      <c r="G195" s="177">
        <v>64524</v>
      </c>
      <c r="H195" s="177">
        <v>0.52</v>
      </c>
      <c r="I195" s="177">
        <v>0.22</v>
      </c>
      <c r="J195" s="177">
        <v>0.43</v>
      </c>
      <c r="K195" s="177">
        <v>0.54</v>
      </c>
      <c r="L195" s="178">
        <v>46</v>
      </c>
      <c r="M195" s="177">
        <v>0.006</v>
      </c>
      <c r="N195" s="153">
        <v>0</v>
      </c>
      <c r="O195" s="154">
        <v>54</v>
      </c>
      <c r="P195" s="154">
        <v>0</v>
      </c>
      <c r="Q195" s="154">
        <v>0</v>
      </c>
      <c r="R195" s="154">
        <v>0</v>
      </c>
      <c r="S195" s="154">
        <v>0</v>
      </c>
      <c r="T195" s="154" t="s">
        <v>76</v>
      </c>
      <c r="U195" s="197" t="s">
        <v>94</v>
      </c>
      <c r="V195" s="198" t="s">
        <v>546</v>
      </c>
      <c r="AA195" s="62"/>
    </row>
    <row r="196" ht="24" spans="1:27">
      <c r="A196" s="89" t="s">
        <v>483</v>
      </c>
      <c r="B196" s="84">
        <v>51</v>
      </c>
      <c r="C196" s="143" t="s">
        <v>642</v>
      </c>
      <c r="D196" s="143" t="s">
        <v>92</v>
      </c>
      <c r="E196" s="143" t="s">
        <v>123</v>
      </c>
      <c r="F196" s="143" t="s">
        <v>643</v>
      </c>
      <c r="G196" s="180">
        <v>693.48</v>
      </c>
      <c r="H196" s="211">
        <v>156.3</v>
      </c>
      <c r="I196" s="211">
        <v>345</v>
      </c>
      <c r="J196" s="211">
        <v>153.6</v>
      </c>
      <c r="K196" s="211">
        <v>4.8</v>
      </c>
      <c r="L196" s="181">
        <v>10</v>
      </c>
      <c r="M196" s="180">
        <v>0.48</v>
      </c>
      <c r="N196" s="153">
        <v>0</v>
      </c>
      <c r="O196" s="153">
        <v>0</v>
      </c>
      <c r="P196" s="153">
        <v>0</v>
      </c>
      <c r="Q196" s="153">
        <v>0</v>
      </c>
      <c r="R196" s="153">
        <v>0</v>
      </c>
      <c r="S196" s="153">
        <v>0</v>
      </c>
      <c r="T196" s="153" t="s">
        <v>94</v>
      </c>
      <c r="U196" s="152" t="s">
        <v>94</v>
      </c>
      <c r="V196" s="198" t="s">
        <v>498</v>
      </c>
      <c r="AA196" s="62"/>
    </row>
    <row r="197" ht="24" spans="1:27">
      <c r="A197" s="89" t="s">
        <v>483</v>
      </c>
      <c r="B197" s="84">
        <v>52</v>
      </c>
      <c r="C197" s="143" t="s">
        <v>644</v>
      </c>
      <c r="D197" s="143" t="s">
        <v>629</v>
      </c>
      <c r="E197" s="143" t="s">
        <v>84</v>
      </c>
      <c r="F197" s="143" t="s">
        <v>645</v>
      </c>
      <c r="G197" s="180">
        <v>1570.55</v>
      </c>
      <c r="H197" s="180">
        <v>99.8</v>
      </c>
      <c r="I197" s="180">
        <v>-51.65</v>
      </c>
      <c r="J197" s="180">
        <v>173.64</v>
      </c>
      <c r="K197" s="180">
        <v>6.81</v>
      </c>
      <c r="L197" s="181">
        <v>45</v>
      </c>
      <c r="M197" s="180">
        <v>66.18</v>
      </c>
      <c r="N197" s="154"/>
      <c r="O197" s="153">
        <v>1</v>
      </c>
      <c r="P197" s="153">
        <v>32</v>
      </c>
      <c r="Q197" s="153"/>
      <c r="R197" s="153">
        <v>1</v>
      </c>
      <c r="S197" s="153">
        <v>1</v>
      </c>
      <c r="T197" s="153" t="s">
        <v>76</v>
      </c>
      <c r="U197" s="152" t="s">
        <v>197</v>
      </c>
      <c r="V197" s="198" t="s">
        <v>527</v>
      </c>
      <c r="AA197" s="62"/>
    </row>
    <row r="198" ht="24" spans="1:27">
      <c r="A198" s="89" t="s">
        <v>483</v>
      </c>
      <c r="B198" s="84">
        <v>53</v>
      </c>
      <c r="C198" s="143" t="s">
        <v>646</v>
      </c>
      <c r="D198" s="143" t="s">
        <v>99</v>
      </c>
      <c r="E198" s="143" t="s">
        <v>129</v>
      </c>
      <c r="F198" s="143" t="s">
        <v>647</v>
      </c>
      <c r="G198" s="180">
        <v>2607.78</v>
      </c>
      <c r="H198" s="189">
        <v>137.22</v>
      </c>
      <c r="I198" s="184">
        <v>453.3</v>
      </c>
      <c r="J198" s="184">
        <v>211.68</v>
      </c>
      <c r="K198" s="180">
        <v>7.83</v>
      </c>
      <c r="L198" s="181">
        <v>20</v>
      </c>
      <c r="M198" s="180">
        <v>26</v>
      </c>
      <c r="N198" s="154"/>
      <c r="O198" s="153"/>
      <c r="P198" s="153"/>
      <c r="Q198" s="153"/>
      <c r="R198" s="153"/>
      <c r="S198" s="153"/>
      <c r="T198" s="153" t="s">
        <v>94</v>
      </c>
      <c r="U198" s="152" t="s">
        <v>94</v>
      </c>
      <c r="V198" s="198" t="s">
        <v>527</v>
      </c>
      <c r="AA198" s="62"/>
    </row>
    <row r="199" ht="24" spans="1:27">
      <c r="A199" s="89" t="s">
        <v>483</v>
      </c>
      <c r="B199" s="84">
        <v>54</v>
      </c>
      <c r="C199" s="143" t="s">
        <v>648</v>
      </c>
      <c r="D199" s="143" t="s">
        <v>99</v>
      </c>
      <c r="E199" s="143" t="s">
        <v>146</v>
      </c>
      <c r="F199" s="143" t="s">
        <v>649</v>
      </c>
      <c r="G199" s="180">
        <v>26942.04</v>
      </c>
      <c r="H199" s="180">
        <v>24.69</v>
      </c>
      <c r="I199" s="180">
        <v>157.85</v>
      </c>
      <c r="J199" s="180">
        <v>127.29</v>
      </c>
      <c r="K199" s="180">
        <v>4.11</v>
      </c>
      <c r="L199" s="181">
        <v>50</v>
      </c>
      <c r="M199" s="180">
        <v>12.14</v>
      </c>
      <c r="N199" s="153"/>
      <c r="O199" s="153">
        <v>2</v>
      </c>
      <c r="P199" s="153"/>
      <c r="Q199" s="153"/>
      <c r="R199" s="153"/>
      <c r="S199" s="153"/>
      <c r="T199" s="153" t="s">
        <v>94</v>
      </c>
      <c r="U199" s="152" t="s">
        <v>197</v>
      </c>
      <c r="V199" s="198" t="s">
        <v>527</v>
      </c>
      <c r="AA199" s="62"/>
    </row>
    <row r="200" ht="24" spans="1:27">
      <c r="A200" s="89" t="s">
        <v>483</v>
      </c>
      <c r="B200" s="84">
        <v>55</v>
      </c>
      <c r="C200" s="203" t="s">
        <v>650</v>
      </c>
      <c r="D200" s="203" t="s">
        <v>114</v>
      </c>
      <c r="E200" s="203" t="s">
        <v>129</v>
      </c>
      <c r="F200" s="143" t="s">
        <v>651</v>
      </c>
      <c r="G200" s="180">
        <v>6872</v>
      </c>
      <c r="H200" s="180">
        <v>39.13</v>
      </c>
      <c r="I200" s="180">
        <v>300</v>
      </c>
      <c r="J200" s="180">
        <v>127</v>
      </c>
      <c r="K200" s="180">
        <v>2.7</v>
      </c>
      <c r="L200" s="212">
        <v>25</v>
      </c>
      <c r="M200" s="188">
        <v>0.08</v>
      </c>
      <c r="N200" s="214"/>
      <c r="O200" s="224">
        <v>0</v>
      </c>
      <c r="P200" s="224"/>
      <c r="Q200" s="224">
        <v>0</v>
      </c>
      <c r="R200" s="224">
        <v>0</v>
      </c>
      <c r="S200" s="224">
        <v>0</v>
      </c>
      <c r="T200" s="224" t="s">
        <v>94</v>
      </c>
      <c r="U200" s="225" t="s">
        <v>94</v>
      </c>
      <c r="V200" s="198" t="s">
        <v>588</v>
      </c>
      <c r="AA200" s="62"/>
    </row>
    <row r="201" ht="24" spans="1:27">
      <c r="A201" s="89" t="s">
        <v>483</v>
      </c>
      <c r="B201" s="84">
        <v>56</v>
      </c>
      <c r="C201" s="143" t="s">
        <v>652</v>
      </c>
      <c r="D201" s="143" t="s">
        <v>68</v>
      </c>
      <c r="E201" s="143" t="s">
        <v>192</v>
      </c>
      <c r="F201" s="143" t="s">
        <v>653</v>
      </c>
      <c r="G201" s="180">
        <v>11807</v>
      </c>
      <c r="H201" s="180">
        <v>38</v>
      </c>
      <c r="I201" s="180"/>
      <c r="J201" s="180">
        <v>6</v>
      </c>
      <c r="K201" s="180">
        <v>5</v>
      </c>
      <c r="L201" s="181">
        <v>68</v>
      </c>
      <c r="M201" s="180">
        <v>36.7</v>
      </c>
      <c r="N201" s="153">
        <v>1</v>
      </c>
      <c r="O201" s="153">
        <v>6</v>
      </c>
      <c r="P201" s="153">
        <v>2</v>
      </c>
      <c r="Q201" s="153">
        <v>9</v>
      </c>
      <c r="R201" s="153">
        <v>3</v>
      </c>
      <c r="S201" s="153">
        <v>4</v>
      </c>
      <c r="T201" s="153" t="s">
        <v>76</v>
      </c>
      <c r="U201" s="152" t="s">
        <v>94</v>
      </c>
      <c r="V201" s="198" t="s">
        <v>490</v>
      </c>
      <c r="AA201" s="62"/>
    </row>
    <row r="202" ht="24" spans="1:27">
      <c r="A202" s="89" t="s">
        <v>483</v>
      </c>
      <c r="B202" s="84">
        <v>57</v>
      </c>
      <c r="C202" s="143" t="s">
        <v>654</v>
      </c>
      <c r="D202" s="143" t="s">
        <v>68</v>
      </c>
      <c r="E202" s="143" t="s">
        <v>308</v>
      </c>
      <c r="F202" s="143" t="s">
        <v>655</v>
      </c>
      <c r="G202" s="180">
        <v>9823.3</v>
      </c>
      <c r="H202" s="180">
        <v>47.9</v>
      </c>
      <c r="I202" s="180"/>
      <c r="J202" s="180">
        <v>55.6</v>
      </c>
      <c r="K202" s="180">
        <v>6.2</v>
      </c>
      <c r="L202" s="181">
        <v>19</v>
      </c>
      <c r="M202" s="180">
        <v>12</v>
      </c>
      <c r="N202" s="153">
        <v>0</v>
      </c>
      <c r="O202" s="153">
        <v>0</v>
      </c>
      <c r="P202" s="153">
        <v>0</v>
      </c>
      <c r="Q202" s="153">
        <v>7</v>
      </c>
      <c r="R202" s="153">
        <v>1</v>
      </c>
      <c r="S202" s="153">
        <v>0</v>
      </c>
      <c r="T202" s="153" t="s">
        <v>76</v>
      </c>
      <c r="U202" s="152" t="s">
        <v>94</v>
      </c>
      <c r="V202" s="198" t="s">
        <v>490</v>
      </c>
      <c r="AA202" s="62"/>
    </row>
    <row r="203" ht="36" spans="1:26">
      <c r="A203" s="144" t="s">
        <v>656</v>
      </c>
      <c r="B203" s="204">
        <v>1</v>
      </c>
      <c r="C203" s="91" t="s">
        <v>657</v>
      </c>
      <c r="D203" s="84" t="s">
        <v>186</v>
      </c>
      <c r="E203" s="84" t="s">
        <v>132</v>
      </c>
      <c r="F203" s="84" t="s">
        <v>658</v>
      </c>
      <c r="G203" s="198">
        <v>810.6</v>
      </c>
      <c r="H203" s="198">
        <v>16</v>
      </c>
      <c r="I203" s="198">
        <v>74</v>
      </c>
      <c r="J203" s="198">
        <v>20</v>
      </c>
      <c r="K203" s="198">
        <v>32</v>
      </c>
      <c r="L203" s="215">
        <v>35</v>
      </c>
      <c r="M203" s="198">
        <v>72</v>
      </c>
      <c r="N203" s="99">
        <v>0</v>
      </c>
      <c r="O203" s="99">
        <v>0</v>
      </c>
      <c r="P203" s="99">
        <v>28</v>
      </c>
      <c r="Q203" s="99">
        <v>0</v>
      </c>
      <c r="R203" s="99">
        <v>0</v>
      </c>
      <c r="S203" s="99">
        <v>0</v>
      </c>
      <c r="T203" s="99" t="s">
        <v>76</v>
      </c>
      <c r="U203" s="98" t="s">
        <v>94</v>
      </c>
      <c r="V203" s="196"/>
      <c r="Z203" s="62"/>
    </row>
    <row r="204" ht="24" spans="1:26">
      <c r="A204" s="144" t="s">
        <v>656</v>
      </c>
      <c r="B204" s="204">
        <v>2</v>
      </c>
      <c r="C204" s="91" t="s">
        <v>659</v>
      </c>
      <c r="D204" s="84" t="s">
        <v>186</v>
      </c>
      <c r="E204" s="84" t="s">
        <v>163</v>
      </c>
      <c r="F204" s="84" t="s">
        <v>660</v>
      </c>
      <c r="G204" s="198">
        <v>6109</v>
      </c>
      <c r="H204" s="198">
        <v>22.6</v>
      </c>
      <c r="I204" s="198">
        <v>45.8</v>
      </c>
      <c r="J204" s="198">
        <v>8.1</v>
      </c>
      <c r="K204" s="198">
        <v>6</v>
      </c>
      <c r="L204" s="215">
        <v>20</v>
      </c>
      <c r="M204" s="198">
        <v>21</v>
      </c>
      <c r="N204" s="99">
        <v>3</v>
      </c>
      <c r="O204" s="99">
        <v>7</v>
      </c>
      <c r="P204" s="99">
        <v>0</v>
      </c>
      <c r="Q204" s="99">
        <v>9</v>
      </c>
      <c r="R204" s="99">
        <v>1</v>
      </c>
      <c r="S204" s="99">
        <v>0</v>
      </c>
      <c r="T204" s="99" t="s">
        <v>94</v>
      </c>
      <c r="U204" s="98" t="s">
        <v>94</v>
      </c>
      <c r="V204" s="196"/>
      <c r="Z204" s="62"/>
    </row>
    <row r="205" ht="24" spans="1:26">
      <c r="A205" s="144" t="s">
        <v>656</v>
      </c>
      <c r="B205" s="204">
        <v>3</v>
      </c>
      <c r="C205" s="91" t="s">
        <v>661</v>
      </c>
      <c r="D205" s="84" t="s">
        <v>96</v>
      </c>
      <c r="E205" s="84" t="s">
        <v>146</v>
      </c>
      <c r="F205" s="84" t="s">
        <v>662</v>
      </c>
      <c r="G205" s="198">
        <v>100767.67</v>
      </c>
      <c r="H205" s="198">
        <v>9.39</v>
      </c>
      <c r="I205" s="198">
        <v>35.93</v>
      </c>
      <c r="J205" s="198">
        <v>70.23</v>
      </c>
      <c r="K205" s="198">
        <v>4.15</v>
      </c>
      <c r="L205" s="215">
        <v>85</v>
      </c>
      <c r="M205" s="198">
        <v>15.3</v>
      </c>
      <c r="N205" s="99">
        <v>4</v>
      </c>
      <c r="O205" s="99">
        <v>9</v>
      </c>
      <c r="P205" s="99">
        <v>0</v>
      </c>
      <c r="Q205" s="99">
        <v>1</v>
      </c>
      <c r="R205" s="99">
        <v>2</v>
      </c>
      <c r="S205" s="99">
        <v>5</v>
      </c>
      <c r="T205" s="99" t="s">
        <v>197</v>
      </c>
      <c r="U205" s="98" t="s">
        <v>94</v>
      </c>
      <c r="V205" s="226"/>
      <c r="Z205" s="62"/>
    </row>
    <row r="206" ht="36.75" spans="1:26">
      <c r="A206" s="144" t="s">
        <v>656</v>
      </c>
      <c r="B206" s="204">
        <v>4</v>
      </c>
      <c r="C206" s="91" t="s">
        <v>663</v>
      </c>
      <c r="D206" s="84" t="s">
        <v>96</v>
      </c>
      <c r="E206" s="84" t="s">
        <v>146</v>
      </c>
      <c r="F206" s="84" t="s">
        <v>664</v>
      </c>
      <c r="G206" s="198">
        <v>50140</v>
      </c>
      <c r="H206" s="198">
        <v>13.75</v>
      </c>
      <c r="I206" s="198">
        <v>169.75</v>
      </c>
      <c r="J206" s="198">
        <v>206.46</v>
      </c>
      <c r="K206" s="198">
        <v>4.08</v>
      </c>
      <c r="L206" s="215">
        <v>49</v>
      </c>
      <c r="M206" s="198">
        <v>13.69</v>
      </c>
      <c r="N206" s="99">
        <v>0</v>
      </c>
      <c r="O206" s="99">
        <v>2</v>
      </c>
      <c r="P206" s="99">
        <v>0</v>
      </c>
      <c r="Q206" s="99">
        <v>0</v>
      </c>
      <c r="R206" s="99">
        <v>0</v>
      </c>
      <c r="S206" s="99">
        <v>1</v>
      </c>
      <c r="T206" s="99" t="s">
        <v>76</v>
      </c>
      <c r="U206" s="98" t="s">
        <v>76</v>
      </c>
      <c r="V206" s="196"/>
      <c r="Z206" s="62"/>
    </row>
    <row r="207" ht="24" spans="1:26">
      <c r="A207" s="144" t="s">
        <v>656</v>
      </c>
      <c r="B207" s="204">
        <v>5</v>
      </c>
      <c r="C207" s="91" t="s">
        <v>665</v>
      </c>
      <c r="D207" s="84" t="s">
        <v>96</v>
      </c>
      <c r="E207" s="84" t="s">
        <v>666</v>
      </c>
      <c r="F207" s="84" t="s">
        <v>667</v>
      </c>
      <c r="G207" s="198">
        <v>14495</v>
      </c>
      <c r="H207" s="198">
        <v>30.49</v>
      </c>
      <c r="I207" s="198">
        <v>37.42</v>
      </c>
      <c r="J207" s="198">
        <v>58.23</v>
      </c>
      <c r="K207" s="198">
        <v>4.78</v>
      </c>
      <c r="L207" s="215">
        <v>62</v>
      </c>
      <c r="M207" s="198">
        <v>19.6</v>
      </c>
      <c r="N207" s="99">
        <v>0</v>
      </c>
      <c r="O207" s="99">
        <v>1</v>
      </c>
      <c r="P207" s="99">
        <v>8</v>
      </c>
      <c r="Q207" s="99">
        <v>0</v>
      </c>
      <c r="R207" s="99">
        <v>1</v>
      </c>
      <c r="S207" s="99">
        <v>0</v>
      </c>
      <c r="T207" s="99" t="s">
        <v>94</v>
      </c>
      <c r="U207" s="98" t="s">
        <v>94</v>
      </c>
      <c r="V207" s="226"/>
      <c r="Z207" s="62"/>
    </row>
    <row r="208" ht="36" spans="1:26">
      <c r="A208" s="144" t="s">
        <v>656</v>
      </c>
      <c r="B208" s="204">
        <v>6</v>
      </c>
      <c r="C208" s="91" t="s">
        <v>668</v>
      </c>
      <c r="D208" s="84" t="s">
        <v>186</v>
      </c>
      <c r="E208" s="84" t="s">
        <v>669</v>
      </c>
      <c r="F208" s="84" t="s">
        <v>670</v>
      </c>
      <c r="G208" s="198">
        <v>3685.72</v>
      </c>
      <c r="H208" s="198">
        <v>31.27</v>
      </c>
      <c r="I208" s="198">
        <v>31.84</v>
      </c>
      <c r="J208" s="198">
        <v>5.02</v>
      </c>
      <c r="K208" s="198">
        <v>2.63</v>
      </c>
      <c r="L208" s="215">
        <v>26</v>
      </c>
      <c r="M208" s="198">
        <v>18.57</v>
      </c>
      <c r="N208" s="99">
        <v>8</v>
      </c>
      <c r="O208" s="99">
        <v>8</v>
      </c>
      <c r="P208" s="99">
        <v>0</v>
      </c>
      <c r="Q208" s="99">
        <v>0</v>
      </c>
      <c r="R208" s="99">
        <v>2</v>
      </c>
      <c r="S208" s="99">
        <v>0</v>
      </c>
      <c r="T208" s="99" t="s">
        <v>94</v>
      </c>
      <c r="U208" s="98" t="s">
        <v>94</v>
      </c>
      <c r="V208" s="226"/>
      <c r="Z208" s="62"/>
    </row>
    <row r="209" ht="24" spans="1:26">
      <c r="A209" s="144" t="s">
        <v>656</v>
      </c>
      <c r="B209" s="204">
        <v>7</v>
      </c>
      <c r="C209" s="91" t="s">
        <v>671</v>
      </c>
      <c r="D209" s="84" t="s">
        <v>186</v>
      </c>
      <c r="E209" s="84" t="s">
        <v>672</v>
      </c>
      <c r="F209" s="84" t="s">
        <v>673</v>
      </c>
      <c r="G209" s="198">
        <v>8562.44</v>
      </c>
      <c r="H209" s="198">
        <v>592</v>
      </c>
      <c r="I209" s="198">
        <v>294.7</v>
      </c>
      <c r="J209" s="198">
        <v>141.2</v>
      </c>
      <c r="K209" s="198">
        <v>18.9</v>
      </c>
      <c r="L209" s="215">
        <v>24</v>
      </c>
      <c r="M209" s="198">
        <v>30.1</v>
      </c>
      <c r="N209" s="99">
        <v>0</v>
      </c>
      <c r="O209" s="99">
        <v>2</v>
      </c>
      <c r="P209" s="99">
        <v>0</v>
      </c>
      <c r="Q209" s="99">
        <v>0</v>
      </c>
      <c r="R209" s="99">
        <v>0</v>
      </c>
      <c r="S209" s="99">
        <v>0</v>
      </c>
      <c r="T209" s="99" t="s">
        <v>76</v>
      </c>
      <c r="U209" s="98" t="s">
        <v>197</v>
      </c>
      <c r="V209" s="196"/>
      <c r="Z209" s="62"/>
    </row>
    <row r="210" ht="24" spans="1:26">
      <c r="A210" s="144" t="s">
        <v>656</v>
      </c>
      <c r="B210" s="204">
        <v>8</v>
      </c>
      <c r="C210" s="91" t="s">
        <v>674</v>
      </c>
      <c r="D210" s="84" t="s">
        <v>186</v>
      </c>
      <c r="E210" s="84" t="s">
        <v>143</v>
      </c>
      <c r="F210" s="84" t="s">
        <v>675</v>
      </c>
      <c r="G210" s="198">
        <v>3076.92</v>
      </c>
      <c r="H210" s="198">
        <v>1964</v>
      </c>
      <c r="I210" s="198">
        <v>4590</v>
      </c>
      <c r="J210" s="198">
        <v>1668</v>
      </c>
      <c r="K210" s="198">
        <v>4.67</v>
      </c>
      <c r="L210" s="215">
        <v>36</v>
      </c>
      <c r="M210" s="198">
        <v>29.7</v>
      </c>
      <c r="N210" s="99">
        <v>2</v>
      </c>
      <c r="O210" s="99">
        <v>5</v>
      </c>
      <c r="P210" s="99">
        <v>0</v>
      </c>
      <c r="Q210" s="99">
        <v>0</v>
      </c>
      <c r="R210" s="99">
        <v>0</v>
      </c>
      <c r="S210" s="99">
        <v>0</v>
      </c>
      <c r="T210" s="99" t="s">
        <v>94</v>
      </c>
      <c r="U210" s="98" t="s">
        <v>94</v>
      </c>
      <c r="V210" s="196"/>
      <c r="Z210" s="62"/>
    </row>
    <row r="211" ht="36" spans="1:26">
      <c r="A211" s="144" t="s">
        <v>656</v>
      </c>
      <c r="B211" s="204">
        <v>9</v>
      </c>
      <c r="C211" s="91" t="s">
        <v>676</v>
      </c>
      <c r="D211" s="84" t="s">
        <v>186</v>
      </c>
      <c r="E211" s="84" t="s">
        <v>84</v>
      </c>
      <c r="F211" s="84" t="s">
        <v>677</v>
      </c>
      <c r="G211" s="198">
        <v>15305.23</v>
      </c>
      <c r="H211" s="198">
        <v>0.2672</v>
      </c>
      <c r="I211" s="198">
        <v>11.5774</v>
      </c>
      <c r="J211" s="198">
        <v>1.6532</v>
      </c>
      <c r="K211" s="198">
        <v>0.0502</v>
      </c>
      <c r="L211" s="215">
        <v>26</v>
      </c>
      <c r="M211" s="198">
        <v>0.1262</v>
      </c>
      <c r="N211" s="99">
        <v>3</v>
      </c>
      <c r="O211" s="99">
        <v>2</v>
      </c>
      <c r="P211" s="99">
        <v>7</v>
      </c>
      <c r="Q211" s="99">
        <v>0</v>
      </c>
      <c r="R211" s="99">
        <v>0</v>
      </c>
      <c r="S211" s="99">
        <v>0</v>
      </c>
      <c r="T211" s="99" t="s">
        <v>197</v>
      </c>
      <c r="U211" s="98" t="s">
        <v>76</v>
      </c>
      <c r="V211" s="196"/>
      <c r="Z211" s="62"/>
    </row>
    <row r="212" ht="24" spans="1:26">
      <c r="A212" s="144" t="s">
        <v>656</v>
      </c>
      <c r="B212" s="204">
        <v>10</v>
      </c>
      <c r="C212" s="91" t="s">
        <v>678</v>
      </c>
      <c r="D212" s="84" t="s">
        <v>186</v>
      </c>
      <c r="E212" s="84" t="s">
        <v>69</v>
      </c>
      <c r="F212" s="84" t="s">
        <v>679</v>
      </c>
      <c r="G212" s="198">
        <v>3480</v>
      </c>
      <c r="H212" s="198">
        <v>30.35</v>
      </c>
      <c r="I212" s="198">
        <v>35</v>
      </c>
      <c r="J212" s="198">
        <v>23</v>
      </c>
      <c r="K212" s="198">
        <v>12.22</v>
      </c>
      <c r="L212" s="215">
        <v>46</v>
      </c>
      <c r="M212" s="198">
        <v>59.7</v>
      </c>
      <c r="N212" s="99">
        <v>0</v>
      </c>
      <c r="O212" s="99">
        <v>2</v>
      </c>
      <c r="P212" s="99">
        <v>10</v>
      </c>
      <c r="Q212" s="99">
        <v>1</v>
      </c>
      <c r="R212" s="99">
        <v>2</v>
      </c>
      <c r="S212" s="99">
        <v>1</v>
      </c>
      <c r="T212" s="99" t="s">
        <v>76</v>
      </c>
      <c r="U212" s="98" t="s">
        <v>94</v>
      </c>
      <c r="V212" s="226"/>
      <c r="Z212" s="62"/>
    </row>
    <row r="213" ht="24.75" spans="1:26">
      <c r="A213" s="144" t="s">
        <v>656</v>
      </c>
      <c r="B213" s="204">
        <v>11</v>
      </c>
      <c r="C213" s="91" t="s">
        <v>680</v>
      </c>
      <c r="D213" s="84" t="s">
        <v>96</v>
      </c>
      <c r="E213" s="84" t="s">
        <v>163</v>
      </c>
      <c r="F213" s="84" t="s">
        <v>681</v>
      </c>
      <c r="G213" s="198">
        <v>6633</v>
      </c>
      <c r="H213" s="198">
        <v>15</v>
      </c>
      <c r="I213" s="198">
        <v>135</v>
      </c>
      <c r="J213" s="198">
        <v>8.62</v>
      </c>
      <c r="K213" s="198">
        <v>3.2</v>
      </c>
      <c r="L213" s="215">
        <v>70</v>
      </c>
      <c r="M213" s="198">
        <v>19</v>
      </c>
      <c r="N213" s="99">
        <v>0</v>
      </c>
      <c r="O213" s="99">
        <v>17</v>
      </c>
      <c r="P213" s="99">
        <v>0</v>
      </c>
      <c r="Q213" s="99">
        <v>0</v>
      </c>
      <c r="R213" s="99">
        <v>1</v>
      </c>
      <c r="S213" s="99">
        <v>0</v>
      </c>
      <c r="T213" s="99" t="s">
        <v>94</v>
      </c>
      <c r="U213" s="98" t="s">
        <v>94</v>
      </c>
      <c r="V213" s="196"/>
      <c r="Z213" s="62"/>
    </row>
    <row r="214" spans="1:26">
      <c r="A214" s="144" t="s">
        <v>656</v>
      </c>
      <c r="B214" s="204">
        <v>12</v>
      </c>
      <c r="C214" s="91" t="s">
        <v>682</v>
      </c>
      <c r="D214" s="84" t="s">
        <v>186</v>
      </c>
      <c r="E214" s="84" t="s">
        <v>163</v>
      </c>
      <c r="F214" s="84" t="s">
        <v>683</v>
      </c>
      <c r="G214" s="198">
        <v>2105.34</v>
      </c>
      <c r="H214" s="198">
        <v>57.16</v>
      </c>
      <c r="I214" s="198">
        <v>60.93</v>
      </c>
      <c r="J214" s="198">
        <v>42.48</v>
      </c>
      <c r="K214" s="198">
        <v>6.64</v>
      </c>
      <c r="L214" s="215">
        <v>28</v>
      </c>
      <c r="M214" s="198">
        <v>35.44</v>
      </c>
      <c r="N214" s="99">
        <v>3</v>
      </c>
      <c r="O214" s="99">
        <v>4</v>
      </c>
      <c r="P214" s="99">
        <v>4</v>
      </c>
      <c r="Q214" s="99">
        <v>0</v>
      </c>
      <c r="R214" s="99">
        <v>1</v>
      </c>
      <c r="S214" s="99">
        <v>1</v>
      </c>
      <c r="T214" s="99" t="s">
        <v>197</v>
      </c>
      <c r="U214" s="98" t="s">
        <v>94</v>
      </c>
      <c r="V214" s="196"/>
      <c r="Z214" s="62"/>
    </row>
    <row r="215" spans="1:26">
      <c r="A215" s="144" t="s">
        <v>656</v>
      </c>
      <c r="B215" s="204">
        <v>13</v>
      </c>
      <c r="C215" s="91" t="s">
        <v>684</v>
      </c>
      <c r="D215" s="84" t="s">
        <v>96</v>
      </c>
      <c r="E215" s="84" t="s">
        <v>685</v>
      </c>
      <c r="F215" s="84" t="s">
        <v>686</v>
      </c>
      <c r="G215" s="198">
        <v>45127</v>
      </c>
      <c r="H215" s="198">
        <v>86.56</v>
      </c>
      <c r="I215" s="198">
        <v>133.47</v>
      </c>
      <c r="J215" s="198">
        <v>813.19</v>
      </c>
      <c r="K215" s="198">
        <v>3.36</v>
      </c>
      <c r="L215" s="215">
        <v>103</v>
      </c>
      <c r="M215" s="198">
        <v>19.62</v>
      </c>
      <c r="N215" s="99">
        <v>0</v>
      </c>
      <c r="O215" s="99">
        <v>15</v>
      </c>
      <c r="P215" s="99">
        <v>0</v>
      </c>
      <c r="Q215" s="99">
        <v>0</v>
      </c>
      <c r="R215" s="99">
        <v>1</v>
      </c>
      <c r="S215" s="99">
        <v>0</v>
      </c>
      <c r="T215" s="99" t="s">
        <v>197</v>
      </c>
      <c r="U215" s="98" t="s">
        <v>94</v>
      </c>
      <c r="V215" s="196"/>
      <c r="Z215" s="62"/>
    </row>
    <row r="216" ht="24" spans="1:26">
      <c r="A216" s="144" t="s">
        <v>656</v>
      </c>
      <c r="B216" s="204">
        <v>14</v>
      </c>
      <c r="C216" s="91" t="s">
        <v>687</v>
      </c>
      <c r="D216" s="84" t="s">
        <v>186</v>
      </c>
      <c r="E216" s="84" t="s">
        <v>163</v>
      </c>
      <c r="F216" s="84" t="s">
        <v>688</v>
      </c>
      <c r="G216" s="198">
        <v>15686</v>
      </c>
      <c r="H216" s="198">
        <v>-3.67</v>
      </c>
      <c r="I216" s="198">
        <v>124.62</v>
      </c>
      <c r="J216" s="198">
        <v>19.76</v>
      </c>
      <c r="K216" s="198">
        <v>5</v>
      </c>
      <c r="L216" s="215">
        <v>26</v>
      </c>
      <c r="M216" s="198">
        <v>18</v>
      </c>
      <c r="N216" s="99">
        <v>0</v>
      </c>
      <c r="O216" s="99">
        <v>2</v>
      </c>
      <c r="P216" s="99">
        <v>2</v>
      </c>
      <c r="Q216" s="99">
        <v>0</v>
      </c>
      <c r="R216" s="99">
        <v>1</v>
      </c>
      <c r="S216" s="99">
        <v>0</v>
      </c>
      <c r="T216" s="99" t="s">
        <v>197</v>
      </c>
      <c r="U216" s="98" t="s">
        <v>94</v>
      </c>
      <c r="V216" s="196"/>
      <c r="Z216" s="62"/>
    </row>
    <row r="217" ht="48" spans="1:26">
      <c r="A217" s="144" t="s">
        <v>656</v>
      </c>
      <c r="B217" s="204">
        <v>15</v>
      </c>
      <c r="C217" s="91" t="s">
        <v>689</v>
      </c>
      <c r="D217" s="84" t="s">
        <v>96</v>
      </c>
      <c r="E217" s="84" t="s">
        <v>192</v>
      </c>
      <c r="F217" s="84" t="s">
        <v>690</v>
      </c>
      <c r="G217" s="198">
        <v>29275.23</v>
      </c>
      <c r="H217" s="198">
        <v>10.02</v>
      </c>
      <c r="I217" s="198">
        <v>32.73</v>
      </c>
      <c r="J217" s="198">
        <v>1.62</v>
      </c>
      <c r="K217" s="198">
        <v>3.29</v>
      </c>
      <c r="L217" s="215">
        <v>230</v>
      </c>
      <c r="M217" s="198">
        <v>32.76</v>
      </c>
      <c r="N217" s="99">
        <v>1</v>
      </c>
      <c r="O217" s="99">
        <v>4</v>
      </c>
      <c r="P217" s="99">
        <v>0</v>
      </c>
      <c r="Q217" s="99">
        <v>3</v>
      </c>
      <c r="R217" s="99">
        <v>1</v>
      </c>
      <c r="S217" s="99">
        <v>0</v>
      </c>
      <c r="T217" s="99" t="s">
        <v>94</v>
      </c>
      <c r="U217" s="98" t="s">
        <v>197</v>
      </c>
      <c r="V217" s="226"/>
      <c r="Z217" s="62"/>
    </row>
    <row r="218" spans="1:26">
      <c r="A218" s="144" t="s">
        <v>656</v>
      </c>
      <c r="B218" s="204">
        <v>16</v>
      </c>
      <c r="C218" s="91" t="s">
        <v>691</v>
      </c>
      <c r="D218" s="84" t="s">
        <v>186</v>
      </c>
      <c r="E218" s="84" t="s">
        <v>692</v>
      </c>
      <c r="F218" s="84" t="s">
        <v>693</v>
      </c>
      <c r="G218" s="198">
        <v>2762</v>
      </c>
      <c r="H218" s="198">
        <v>45.6</v>
      </c>
      <c r="I218" s="198">
        <v>37</v>
      </c>
      <c r="J218" s="198">
        <v>38</v>
      </c>
      <c r="K218" s="198">
        <v>2.6</v>
      </c>
      <c r="L218" s="215">
        <v>5</v>
      </c>
      <c r="M218" s="198">
        <v>6.25</v>
      </c>
      <c r="N218" s="99">
        <v>0</v>
      </c>
      <c r="O218" s="99">
        <v>2</v>
      </c>
      <c r="P218" s="99">
        <v>0</v>
      </c>
      <c r="Q218" s="99">
        <v>0</v>
      </c>
      <c r="R218" s="99">
        <v>0</v>
      </c>
      <c r="S218" s="99">
        <v>0</v>
      </c>
      <c r="T218" s="99" t="s">
        <v>94</v>
      </c>
      <c r="U218" s="98" t="s">
        <v>94</v>
      </c>
      <c r="V218" s="196"/>
      <c r="Z218" s="62"/>
    </row>
    <row r="219" spans="1:26">
      <c r="A219" s="144" t="s">
        <v>656</v>
      </c>
      <c r="B219" s="204">
        <v>17</v>
      </c>
      <c r="C219" s="91" t="s">
        <v>694</v>
      </c>
      <c r="D219" s="84" t="s">
        <v>186</v>
      </c>
      <c r="E219" s="84" t="s">
        <v>192</v>
      </c>
      <c r="F219" s="84" t="s">
        <v>695</v>
      </c>
      <c r="G219" s="198">
        <v>2037.59</v>
      </c>
      <c r="H219" s="198">
        <v>30.95</v>
      </c>
      <c r="I219" s="198">
        <v>1614.64</v>
      </c>
      <c r="J219" s="198">
        <v>-22.41</v>
      </c>
      <c r="K219" s="198">
        <v>7.14</v>
      </c>
      <c r="L219" s="215">
        <v>15</v>
      </c>
      <c r="M219" s="198">
        <v>17</v>
      </c>
      <c r="N219" s="99">
        <v>0</v>
      </c>
      <c r="O219" s="99">
        <v>1</v>
      </c>
      <c r="P219" s="99">
        <v>0</v>
      </c>
      <c r="Q219" s="99">
        <v>0</v>
      </c>
      <c r="R219" s="99">
        <v>0</v>
      </c>
      <c r="S219" s="99">
        <v>0</v>
      </c>
      <c r="T219" s="99" t="s">
        <v>197</v>
      </c>
      <c r="U219" s="98" t="s">
        <v>197</v>
      </c>
      <c r="V219" s="226"/>
      <c r="Z219" s="62"/>
    </row>
    <row r="220" ht="48" spans="1:26">
      <c r="A220" s="144" t="s">
        <v>656</v>
      </c>
      <c r="B220" s="204">
        <v>18</v>
      </c>
      <c r="C220" s="84" t="s">
        <v>696</v>
      </c>
      <c r="D220" s="84" t="s">
        <v>186</v>
      </c>
      <c r="E220" s="84" t="s">
        <v>84</v>
      </c>
      <c r="F220" s="84" t="s">
        <v>697</v>
      </c>
      <c r="G220" s="198">
        <v>2112.56</v>
      </c>
      <c r="H220" s="198">
        <v>100</v>
      </c>
      <c r="I220" s="198">
        <v>146</v>
      </c>
      <c r="J220" s="198">
        <v>5</v>
      </c>
      <c r="K220" s="198">
        <v>6</v>
      </c>
      <c r="L220" s="215">
        <v>21</v>
      </c>
      <c r="M220" s="198">
        <v>30</v>
      </c>
      <c r="N220" s="101">
        <v>0</v>
      </c>
      <c r="O220" s="99">
        <v>1</v>
      </c>
      <c r="P220" s="99">
        <v>20</v>
      </c>
      <c r="Q220" s="99">
        <v>0</v>
      </c>
      <c r="R220" s="99">
        <v>0</v>
      </c>
      <c r="S220" s="99">
        <v>0</v>
      </c>
      <c r="T220" s="99" t="s">
        <v>94</v>
      </c>
      <c r="U220" s="98" t="s">
        <v>94</v>
      </c>
      <c r="V220" s="196"/>
      <c r="Z220" s="62"/>
    </row>
    <row r="221" ht="24" spans="1:26">
      <c r="A221" s="144" t="s">
        <v>656</v>
      </c>
      <c r="B221" s="204">
        <v>19</v>
      </c>
      <c r="C221" s="91" t="s">
        <v>698</v>
      </c>
      <c r="D221" s="84" t="s">
        <v>96</v>
      </c>
      <c r="E221" s="84" t="s">
        <v>129</v>
      </c>
      <c r="F221" s="84" t="s">
        <v>699</v>
      </c>
      <c r="G221" s="198">
        <v>24216.6</v>
      </c>
      <c r="H221" s="198">
        <v>25.56</v>
      </c>
      <c r="I221" s="198">
        <v>10.71</v>
      </c>
      <c r="J221" s="198">
        <v>-25.29</v>
      </c>
      <c r="K221" s="198">
        <v>4.2</v>
      </c>
      <c r="L221" s="215">
        <v>36</v>
      </c>
      <c r="M221" s="198">
        <v>11.2</v>
      </c>
      <c r="N221" s="99">
        <v>2</v>
      </c>
      <c r="O221" s="99">
        <v>0</v>
      </c>
      <c r="P221" s="99">
        <v>0</v>
      </c>
      <c r="Q221" s="99">
        <v>0</v>
      </c>
      <c r="R221" s="99">
        <v>0</v>
      </c>
      <c r="S221" s="99">
        <v>0</v>
      </c>
      <c r="T221" s="99" t="s">
        <v>94</v>
      </c>
      <c r="U221" s="98" t="s">
        <v>76</v>
      </c>
      <c r="V221" s="196"/>
      <c r="Z221" s="62"/>
    </row>
    <row r="222" spans="1:26">
      <c r="A222" s="144" t="s">
        <v>656</v>
      </c>
      <c r="B222" s="204">
        <v>20</v>
      </c>
      <c r="C222" s="91" t="s">
        <v>700</v>
      </c>
      <c r="D222" s="84" t="s">
        <v>186</v>
      </c>
      <c r="E222" s="84" t="s">
        <v>701</v>
      </c>
      <c r="F222" s="84" t="s">
        <v>702</v>
      </c>
      <c r="G222" s="198">
        <v>9235.32</v>
      </c>
      <c r="H222" s="198">
        <v>7.64</v>
      </c>
      <c r="I222" s="198">
        <v>371.15</v>
      </c>
      <c r="J222" s="198">
        <v>104.97</v>
      </c>
      <c r="K222" s="198">
        <v>4.28</v>
      </c>
      <c r="L222" s="215">
        <v>17</v>
      </c>
      <c r="M222" s="198">
        <v>13.6</v>
      </c>
      <c r="N222" s="99">
        <v>0</v>
      </c>
      <c r="O222" s="99">
        <v>10</v>
      </c>
      <c r="P222" s="99">
        <v>0</v>
      </c>
      <c r="Q222" s="99">
        <v>0</v>
      </c>
      <c r="R222" s="99">
        <v>0</v>
      </c>
      <c r="S222" s="99">
        <v>0</v>
      </c>
      <c r="T222" s="99" t="s">
        <v>94</v>
      </c>
      <c r="U222" s="98" t="s">
        <v>94</v>
      </c>
      <c r="V222" s="226"/>
      <c r="Z222" s="62"/>
    </row>
    <row r="223" ht="24" spans="1:26">
      <c r="A223" s="89" t="s">
        <v>703</v>
      </c>
      <c r="B223" s="91">
        <v>1</v>
      </c>
      <c r="C223" s="84" t="s">
        <v>704</v>
      </c>
      <c r="D223" s="84" t="s">
        <v>68</v>
      </c>
      <c r="E223" s="84" t="s">
        <v>308</v>
      </c>
      <c r="F223" s="84" t="s">
        <v>705</v>
      </c>
      <c r="G223" s="199">
        <v>46937.48</v>
      </c>
      <c r="H223" s="199">
        <v>25.26</v>
      </c>
      <c r="I223" s="199">
        <v>126.31</v>
      </c>
      <c r="J223" s="199">
        <v>-12.48</v>
      </c>
      <c r="K223" s="199">
        <v>19.09</v>
      </c>
      <c r="L223" s="216">
        <v>198</v>
      </c>
      <c r="M223" s="199">
        <v>32</v>
      </c>
      <c r="N223" s="101">
        <v>34</v>
      </c>
      <c r="O223" s="101">
        <v>12</v>
      </c>
      <c r="P223" s="101">
        <v>0</v>
      </c>
      <c r="Q223" s="101">
        <v>6</v>
      </c>
      <c r="R223" s="101">
        <v>0</v>
      </c>
      <c r="S223" s="101">
        <v>2</v>
      </c>
      <c r="T223" s="101" t="s">
        <v>76</v>
      </c>
      <c r="U223" s="107" t="s">
        <v>76</v>
      </c>
      <c r="V223" s="196"/>
      <c r="Z223" s="62"/>
    </row>
    <row r="224" ht="24" spans="1:26">
      <c r="A224" s="89" t="s">
        <v>703</v>
      </c>
      <c r="B224" s="91">
        <v>2</v>
      </c>
      <c r="C224" s="143" t="s">
        <v>706</v>
      </c>
      <c r="D224" s="143" t="s">
        <v>68</v>
      </c>
      <c r="E224" s="143" t="s">
        <v>69</v>
      </c>
      <c r="F224" s="143" t="s">
        <v>707</v>
      </c>
      <c r="G224" s="180">
        <v>1585.9</v>
      </c>
      <c r="H224" s="180">
        <v>216.57</v>
      </c>
      <c r="I224" s="180">
        <v>945.72</v>
      </c>
      <c r="J224" s="180">
        <v>140.07</v>
      </c>
      <c r="K224" s="180">
        <v>8.94</v>
      </c>
      <c r="L224" s="181">
        <v>13</v>
      </c>
      <c r="M224" s="180">
        <v>76.47</v>
      </c>
      <c r="N224" s="154">
        <v>0</v>
      </c>
      <c r="O224" s="153">
        <v>0</v>
      </c>
      <c r="P224" s="153">
        <v>26</v>
      </c>
      <c r="Q224" s="153">
        <v>0</v>
      </c>
      <c r="R224" s="153">
        <v>1</v>
      </c>
      <c r="S224" s="153">
        <v>0</v>
      </c>
      <c r="T224" s="153" t="s">
        <v>94</v>
      </c>
      <c r="U224" s="152" t="s">
        <v>94</v>
      </c>
      <c r="V224" s="196"/>
      <c r="Z224" s="62"/>
    </row>
    <row r="225" ht="36" spans="1:26">
      <c r="A225" s="89" t="s">
        <v>703</v>
      </c>
      <c r="B225" s="91">
        <v>3</v>
      </c>
      <c r="C225" s="84" t="s">
        <v>708</v>
      </c>
      <c r="D225" s="84" t="s">
        <v>99</v>
      </c>
      <c r="E225" s="84" t="s">
        <v>192</v>
      </c>
      <c r="F225" s="84" t="s">
        <v>709</v>
      </c>
      <c r="G225" s="199">
        <v>12724</v>
      </c>
      <c r="H225" s="199">
        <v>11.85</v>
      </c>
      <c r="I225" s="199">
        <v>47.16</v>
      </c>
      <c r="J225" s="199">
        <v>82.14</v>
      </c>
      <c r="K225" s="199">
        <v>4.67</v>
      </c>
      <c r="L225" s="216">
        <v>30</v>
      </c>
      <c r="M225" s="199">
        <v>23.8</v>
      </c>
      <c r="N225" s="101">
        <v>0</v>
      </c>
      <c r="O225" s="101">
        <v>5</v>
      </c>
      <c r="P225" s="101">
        <v>0</v>
      </c>
      <c r="Q225" s="101">
        <v>1</v>
      </c>
      <c r="R225" s="101">
        <v>1</v>
      </c>
      <c r="S225" s="101">
        <v>0</v>
      </c>
      <c r="T225" s="101" t="s">
        <v>76</v>
      </c>
      <c r="U225" s="107" t="s">
        <v>76</v>
      </c>
      <c r="V225" s="226"/>
      <c r="Z225" s="62"/>
    </row>
    <row r="226" ht="24" spans="1:26">
      <c r="A226" s="89" t="s">
        <v>703</v>
      </c>
      <c r="B226" s="91">
        <v>4</v>
      </c>
      <c r="C226" s="84" t="s">
        <v>710</v>
      </c>
      <c r="D226" s="84" t="s">
        <v>68</v>
      </c>
      <c r="E226" s="84" t="s">
        <v>711</v>
      </c>
      <c r="F226" s="84" t="s">
        <v>712</v>
      </c>
      <c r="G226" s="198">
        <v>1526.72</v>
      </c>
      <c r="H226" s="198">
        <v>2.43</v>
      </c>
      <c r="I226" s="198">
        <v>51.94</v>
      </c>
      <c r="J226" s="198">
        <v>-83.53</v>
      </c>
      <c r="K226" s="198">
        <v>13.21</v>
      </c>
      <c r="L226" s="215">
        <v>36</v>
      </c>
      <c r="M226" s="198">
        <v>59.02</v>
      </c>
      <c r="N226" s="101">
        <v>2</v>
      </c>
      <c r="O226" s="99">
        <v>9</v>
      </c>
      <c r="P226" s="99">
        <v>27</v>
      </c>
      <c r="Q226" s="99">
        <v>0</v>
      </c>
      <c r="R226" s="99">
        <v>1</v>
      </c>
      <c r="S226" s="99">
        <v>1</v>
      </c>
      <c r="T226" s="99" t="s">
        <v>94</v>
      </c>
      <c r="U226" s="98" t="s">
        <v>94</v>
      </c>
      <c r="V226" s="226"/>
      <c r="Z226" s="62"/>
    </row>
    <row r="227" ht="48" spans="1:26">
      <c r="A227" s="89" t="s">
        <v>703</v>
      </c>
      <c r="B227" s="91">
        <v>5</v>
      </c>
      <c r="C227" s="84" t="s">
        <v>713</v>
      </c>
      <c r="D227" s="84" t="s">
        <v>68</v>
      </c>
      <c r="E227" s="84" t="s">
        <v>129</v>
      </c>
      <c r="F227" s="84" t="s">
        <v>714</v>
      </c>
      <c r="G227" s="199">
        <v>4923</v>
      </c>
      <c r="H227" s="199">
        <v>48.01</v>
      </c>
      <c r="I227" s="199">
        <v>49.07</v>
      </c>
      <c r="J227" s="199">
        <v>35.4</v>
      </c>
      <c r="K227" s="199">
        <v>5</v>
      </c>
      <c r="L227" s="216">
        <v>14</v>
      </c>
      <c r="M227" s="199">
        <v>28.58</v>
      </c>
      <c r="N227" s="101">
        <v>1</v>
      </c>
      <c r="O227" s="101">
        <v>1</v>
      </c>
      <c r="P227" s="101">
        <v>0</v>
      </c>
      <c r="Q227" s="101">
        <v>0</v>
      </c>
      <c r="R227" s="101">
        <v>0</v>
      </c>
      <c r="S227" s="101">
        <v>0</v>
      </c>
      <c r="T227" s="101" t="s">
        <v>94</v>
      </c>
      <c r="U227" s="107" t="s">
        <v>94</v>
      </c>
      <c r="V227" s="196"/>
      <c r="Z227" s="62"/>
    </row>
    <row r="228" ht="24.75" spans="1:26">
      <c r="A228" s="89" t="s">
        <v>703</v>
      </c>
      <c r="B228" s="91">
        <v>6</v>
      </c>
      <c r="C228" s="135" t="s">
        <v>715</v>
      </c>
      <c r="D228" s="84" t="s">
        <v>99</v>
      </c>
      <c r="E228" s="84" t="s">
        <v>192</v>
      </c>
      <c r="F228" s="84" t="s">
        <v>716</v>
      </c>
      <c r="G228" s="199">
        <v>4283.51</v>
      </c>
      <c r="H228" s="199">
        <v>55.75</v>
      </c>
      <c r="I228" s="199">
        <v>708.09</v>
      </c>
      <c r="J228" s="199">
        <v>155.86</v>
      </c>
      <c r="K228" s="199">
        <v>6.74</v>
      </c>
      <c r="L228" s="216">
        <v>16</v>
      </c>
      <c r="M228" s="199">
        <v>17</v>
      </c>
      <c r="N228" s="101">
        <v>6</v>
      </c>
      <c r="O228" s="101">
        <v>3</v>
      </c>
      <c r="P228" s="101">
        <v>0</v>
      </c>
      <c r="Q228" s="101">
        <v>0</v>
      </c>
      <c r="R228" s="101">
        <v>0</v>
      </c>
      <c r="S228" s="101">
        <v>0</v>
      </c>
      <c r="T228" s="101" t="s">
        <v>76</v>
      </c>
      <c r="U228" s="107" t="s">
        <v>76</v>
      </c>
      <c r="V228" s="196"/>
      <c r="Z228" s="62"/>
    </row>
    <row r="229" ht="24" spans="1:26">
      <c r="A229" s="89" t="s">
        <v>703</v>
      </c>
      <c r="B229" s="91">
        <v>7</v>
      </c>
      <c r="C229" s="84" t="s">
        <v>717</v>
      </c>
      <c r="D229" s="84" t="s">
        <v>68</v>
      </c>
      <c r="E229" s="91" t="s">
        <v>192</v>
      </c>
      <c r="F229" s="84" t="s">
        <v>718</v>
      </c>
      <c r="G229" s="198">
        <v>4181</v>
      </c>
      <c r="H229" s="198">
        <v>35.98</v>
      </c>
      <c r="I229" s="198">
        <v>173.9</v>
      </c>
      <c r="J229" s="198">
        <v>83.3</v>
      </c>
      <c r="K229" s="198">
        <v>9.5</v>
      </c>
      <c r="L229" s="215">
        <v>12</v>
      </c>
      <c r="M229" s="198">
        <v>46.15</v>
      </c>
      <c r="N229" s="101">
        <v>0</v>
      </c>
      <c r="O229" s="99">
        <v>4</v>
      </c>
      <c r="P229" s="99">
        <v>0</v>
      </c>
      <c r="Q229" s="99">
        <v>0</v>
      </c>
      <c r="R229" s="99">
        <v>1</v>
      </c>
      <c r="S229" s="99">
        <v>0</v>
      </c>
      <c r="T229" s="99" t="s">
        <v>76</v>
      </c>
      <c r="U229" s="98" t="s">
        <v>76</v>
      </c>
      <c r="V229" s="226"/>
      <c r="Z229" s="62"/>
    </row>
    <row r="230" ht="24" spans="1:26">
      <c r="A230" s="89" t="s">
        <v>703</v>
      </c>
      <c r="B230" s="91">
        <v>8</v>
      </c>
      <c r="C230" s="84" t="s">
        <v>719</v>
      </c>
      <c r="D230" s="91" t="s">
        <v>720</v>
      </c>
      <c r="E230" s="84" t="s">
        <v>721</v>
      </c>
      <c r="F230" s="84" t="s">
        <v>722</v>
      </c>
      <c r="G230" s="198">
        <v>10003</v>
      </c>
      <c r="H230" s="198">
        <v>28</v>
      </c>
      <c r="I230" s="198">
        <v>212</v>
      </c>
      <c r="J230" s="198">
        <v>5.96</v>
      </c>
      <c r="K230" s="198">
        <v>14.09</v>
      </c>
      <c r="L230" s="215">
        <v>52</v>
      </c>
      <c r="M230" s="198">
        <v>38.8</v>
      </c>
      <c r="N230" s="101">
        <v>1</v>
      </c>
      <c r="O230" s="99">
        <v>7</v>
      </c>
      <c r="P230" s="99">
        <v>0</v>
      </c>
      <c r="Q230" s="99">
        <v>4</v>
      </c>
      <c r="R230" s="99">
        <v>0</v>
      </c>
      <c r="S230" s="99">
        <v>0</v>
      </c>
      <c r="T230" s="99" t="s">
        <v>94</v>
      </c>
      <c r="U230" s="98" t="s">
        <v>76</v>
      </c>
      <c r="V230" s="196"/>
      <c r="Z230" s="62"/>
    </row>
    <row r="231" ht="48" spans="1:26">
      <c r="A231" s="89" t="s">
        <v>703</v>
      </c>
      <c r="B231" s="91">
        <v>9</v>
      </c>
      <c r="C231" s="84" t="s">
        <v>723</v>
      </c>
      <c r="D231" s="84" t="s">
        <v>99</v>
      </c>
      <c r="E231" s="84" t="s">
        <v>308</v>
      </c>
      <c r="F231" s="84" t="s">
        <v>724</v>
      </c>
      <c r="G231" s="199">
        <v>6401.25</v>
      </c>
      <c r="H231" s="199">
        <v>69.15</v>
      </c>
      <c r="I231" s="199">
        <v>73.36</v>
      </c>
      <c r="J231" s="199">
        <v>90.23</v>
      </c>
      <c r="K231" s="199">
        <v>6.54</v>
      </c>
      <c r="L231" s="216">
        <v>23</v>
      </c>
      <c r="M231" s="199">
        <v>24</v>
      </c>
      <c r="N231" s="101">
        <v>1</v>
      </c>
      <c r="O231" s="101">
        <v>3</v>
      </c>
      <c r="P231" s="101">
        <v>0</v>
      </c>
      <c r="Q231" s="101">
        <v>0</v>
      </c>
      <c r="R231" s="101">
        <v>1</v>
      </c>
      <c r="S231" s="101">
        <v>1</v>
      </c>
      <c r="T231" s="101" t="s">
        <v>76</v>
      </c>
      <c r="U231" s="107" t="s">
        <v>94</v>
      </c>
      <c r="V231" s="196"/>
      <c r="Z231" s="62"/>
    </row>
    <row r="232" ht="24" spans="1:26">
      <c r="A232" s="89" t="s">
        <v>703</v>
      </c>
      <c r="B232" s="91">
        <v>10</v>
      </c>
      <c r="C232" s="84" t="s">
        <v>725</v>
      </c>
      <c r="D232" s="84" t="s">
        <v>99</v>
      </c>
      <c r="E232" s="84" t="s">
        <v>129</v>
      </c>
      <c r="F232" s="84" t="s">
        <v>726</v>
      </c>
      <c r="G232" s="199">
        <v>4549.47</v>
      </c>
      <c r="H232" s="199">
        <v>63.85</v>
      </c>
      <c r="I232" s="199">
        <v>5.97</v>
      </c>
      <c r="J232" s="199">
        <v>78.09</v>
      </c>
      <c r="K232" s="199">
        <v>5.62</v>
      </c>
      <c r="L232" s="216">
        <v>24</v>
      </c>
      <c r="M232" s="199">
        <v>13.2</v>
      </c>
      <c r="N232" s="101">
        <v>5</v>
      </c>
      <c r="O232" s="101">
        <v>2</v>
      </c>
      <c r="P232" s="101">
        <v>0</v>
      </c>
      <c r="Q232" s="101">
        <v>2</v>
      </c>
      <c r="R232" s="101">
        <v>1</v>
      </c>
      <c r="S232" s="101">
        <v>0</v>
      </c>
      <c r="T232" s="101" t="s">
        <v>197</v>
      </c>
      <c r="U232" s="107" t="s">
        <v>197</v>
      </c>
      <c r="V232" s="196"/>
      <c r="Z232" s="62"/>
    </row>
    <row r="233" ht="24" spans="1:26">
      <c r="A233" s="89" t="s">
        <v>703</v>
      </c>
      <c r="B233" s="91">
        <v>11</v>
      </c>
      <c r="C233" s="84" t="s">
        <v>727</v>
      </c>
      <c r="D233" s="84" t="s">
        <v>224</v>
      </c>
      <c r="E233" s="84" t="s">
        <v>308</v>
      </c>
      <c r="F233" s="84" t="s">
        <v>728</v>
      </c>
      <c r="G233" s="198">
        <v>95819.48</v>
      </c>
      <c r="H233" s="198">
        <v>13.3</v>
      </c>
      <c r="I233" s="198">
        <v>22.5</v>
      </c>
      <c r="J233" s="198">
        <v>-1</v>
      </c>
      <c r="K233" s="198">
        <v>3.2</v>
      </c>
      <c r="L233" s="215">
        <v>82</v>
      </c>
      <c r="M233" s="198">
        <v>14.6</v>
      </c>
      <c r="N233" s="101">
        <v>1</v>
      </c>
      <c r="O233" s="99">
        <v>1</v>
      </c>
      <c r="P233" s="99">
        <v>0</v>
      </c>
      <c r="Q233" s="99">
        <v>1</v>
      </c>
      <c r="R233" s="99">
        <v>1</v>
      </c>
      <c r="S233" s="99">
        <v>0</v>
      </c>
      <c r="T233" s="99" t="s">
        <v>94</v>
      </c>
      <c r="U233" s="98" t="s">
        <v>76</v>
      </c>
      <c r="V233" s="226"/>
      <c r="Z233" s="62"/>
    </row>
    <row r="234" ht="36.75" spans="1:26">
      <c r="A234" s="89" t="s">
        <v>703</v>
      </c>
      <c r="B234" s="91">
        <v>12</v>
      </c>
      <c r="C234" s="84" t="s">
        <v>729</v>
      </c>
      <c r="D234" s="84" t="s">
        <v>99</v>
      </c>
      <c r="E234" s="84" t="s">
        <v>730</v>
      </c>
      <c r="F234" s="84" t="s">
        <v>731</v>
      </c>
      <c r="G234" s="199">
        <v>2310.98</v>
      </c>
      <c r="H234" s="199">
        <v>21.41</v>
      </c>
      <c r="I234" s="199">
        <v>526.79</v>
      </c>
      <c r="J234" s="199">
        <v>681.15</v>
      </c>
      <c r="K234" s="199">
        <v>5.11</v>
      </c>
      <c r="L234" s="216">
        <v>12</v>
      </c>
      <c r="M234" s="199">
        <v>37.5</v>
      </c>
      <c r="N234" s="101">
        <v>0</v>
      </c>
      <c r="O234" s="101">
        <v>3</v>
      </c>
      <c r="P234" s="101">
        <v>2</v>
      </c>
      <c r="Q234" s="101">
        <v>0</v>
      </c>
      <c r="R234" s="101">
        <v>0</v>
      </c>
      <c r="S234" s="101">
        <v>0</v>
      </c>
      <c r="T234" s="101" t="s">
        <v>94</v>
      </c>
      <c r="U234" s="107" t="s">
        <v>76</v>
      </c>
      <c r="V234" s="196"/>
      <c r="Z234" s="62"/>
    </row>
    <row r="235" ht="48" spans="1:26">
      <c r="A235" s="89" t="s">
        <v>703</v>
      </c>
      <c r="B235" s="91">
        <v>13</v>
      </c>
      <c r="C235" s="84" t="s">
        <v>732</v>
      </c>
      <c r="D235" s="84" t="s">
        <v>99</v>
      </c>
      <c r="E235" s="84" t="s">
        <v>733</v>
      </c>
      <c r="F235" s="84" t="s">
        <v>734</v>
      </c>
      <c r="G235" s="199">
        <v>3306.16</v>
      </c>
      <c r="H235" s="199">
        <v>6.26</v>
      </c>
      <c r="I235" s="199">
        <v>33.91</v>
      </c>
      <c r="J235" s="199">
        <v>-14.28</v>
      </c>
      <c r="K235" s="199">
        <v>6.66</v>
      </c>
      <c r="L235" s="216">
        <v>28</v>
      </c>
      <c r="M235" s="199">
        <v>38.9</v>
      </c>
      <c r="N235" s="101">
        <v>0</v>
      </c>
      <c r="O235" s="101">
        <v>18</v>
      </c>
      <c r="P235" s="101">
        <v>2</v>
      </c>
      <c r="Q235" s="101">
        <v>0</v>
      </c>
      <c r="R235" s="101">
        <v>1</v>
      </c>
      <c r="S235" s="101">
        <v>1</v>
      </c>
      <c r="T235" s="101" t="s">
        <v>76</v>
      </c>
      <c r="U235" s="107" t="s">
        <v>76</v>
      </c>
      <c r="V235" s="226"/>
      <c r="Z235" s="62"/>
    </row>
    <row r="236" ht="36" spans="1:26">
      <c r="A236" s="89" t="s">
        <v>703</v>
      </c>
      <c r="B236" s="91">
        <v>14</v>
      </c>
      <c r="C236" s="84" t="s">
        <v>735</v>
      </c>
      <c r="D236" s="84" t="s">
        <v>68</v>
      </c>
      <c r="E236" s="84" t="s">
        <v>129</v>
      </c>
      <c r="F236" s="84" t="s">
        <v>736</v>
      </c>
      <c r="G236" s="199">
        <v>2732.1</v>
      </c>
      <c r="H236" s="199">
        <v>102.7</v>
      </c>
      <c r="I236" s="199">
        <v>478.3</v>
      </c>
      <c r="J236" s="199">
        <v>143.1</v>
      </c>
      <c r="K236" s="199">
        <v>7.5</v>
      </c>
      <c r="L236" s="216">
        <v>10</v>
      </c>
      <c r="M236" s="199">
        <v>31.3</v>
      </c>
      <c r="N236" s="101">
        <v>2</v>
      </c>
      <c r="O236" s="101">
        <v>1</v>
      </c>
      <c r="P236" s="101">
        <v>0</v>
      </c>
      <c r="Q236" s="101">
        <v>0</v>
      </c>
      <c r="R236" s="101">
        <v>0</v>
      </c>
      <c r="S236" s="101">
        <v>0</v>
      </c>
      <c r="T236" s="101" t="s">
        <v>76</v>
      </c>
      <c r="U236" s="107" t="s">
        <v>94</v>
      </c>
      <c r="V236" s="196"/>
      <c r="Z236" s="62"/>
    </row>
    <row r="237" ht="24" spans="1:26">
      <c r="A237" s="89" t="s">
        <v>703</v>
      </c>
      <c r="B237" s="91">
        <v>15</v>
      </c>
      <c r="C237" s="84" t="s">
        <v>737</v>
      </c>
      <c r="D237" s="84" t="s">
        <v>99</v>
      </c>
      <c r="E237" s="84" t="s">
        <v>236</v>
      </c>
      <c r="F237" s="84" t="s">
        <v>738</v>
      </c>
      <c r="G237" s="199">
        <v>13237</v>
      </c>
      <c r="H237" s="199">
        <v>16.27</v>
      </c>
      <c r="I237" s="199">
        <v>5300</v>
      </c>
      <c r="J237" s="199">
        <v>83.2</v>
      </c>
      <c r="K237" s="199">
        <v>5.66</v>
      </c>
      <c r="L237" s="216">
        <v>67</v>
      </c>
      <c r="M237" s="199">
        <v>16.26</v>
      </c>
      <c r="N237" s="101">
        <v>0</v>
      </c>
      <c r="O237" s="101">
        <v>0</v>
      </c>
      <c r="P237" s="101">
        <v>0</v>
      </c>
      <c r="Q237" s="101">
        <v>0</v>
      </c>
      <c r="R237" s="101">
        <v>1</v>
      </c>
      <c r="S237" s="101">
        <v>0</v>
      </c>
      <c r="T237" s="101" t="s">
        <v>94</v>
      </c>
      <c r="U237" s="107" t="s">
        <v>76</v>
      </c>
      <c r="V237" s="196"/>
      <c r="Z237" s="62"/>
    </row>
    <row r="238" ht="24" spans="1:26">
      <c r="A238" s="89" t="s">
        <v>703</v>
      </c>
      <c r="B238" s="91">
        <v>16</v>
      </c>
      <c r="C238" s="84" t="s">
        <v>739</v>
      </c>
      <c r="D238" s="84" t="s">
        <v>629</v>
      </c>
      <c r="E238" s="84" t="s">
        <v>143</v>
      </c>
      <c r="F238" s="84" t="s">
        <v>740</v>
      </c>
      <c r="G238" s="199">
        <v>10315.19</v>
      </c>
      <c r="H238" s="199">
        <v>107.52</v>
      </c>
      <c r="I238" s="199">
        <v>655.98</v>
      </c>
      <c r="J238" s="199">
        <v>321.44</v>
      </c>
      <c r="K238" s="199">
        <v>7.27</v>
      </c>
      <c r="L238" s="216">
        <v>39</v>
      </c>
      <c r="M238" s="199">
        <v>30</v>
      </c>
      <c r="N238" s="101">
        <v>0</v>
      </c>
      <c r="O238" s="101">
        <v>24</v>
      </c>
      <c r="P238" s="101">
        <v>0</v>
      </c>
      <c r="Q238" s="101">
        <v>0</v>
      </c>
      <c r="R238" s="101">
        <v>2</v>
      </c>
      <c r="S238" s="101">
        <v>0</v>
      </c>
      <c r="T238" s="101" t="s">
        <v>94</v>
      </c>
      <c r="U238" s="107" t="s">
        <v>94</v>
      </c>
      <c r="V238" s="196"/>
      <c r="Z238" s="62"/>
    </row>
    <row r="239" ht="36" spans="1:26">
      <c r="A239" s="89" t="s">
        <v>703</v>
      </c>
      <c r="B239" s="91">
        <v>17</v>
      </c>
      <c r="C239" s="84" t="s">
        <v>741</v>
      </c>
      <c r="D239" s="84" t="s">
        <v>742</v>
      </c>
      <c r="E239" s="84" t="s">
        <v>129</v>
      </c>
      <c r="F239" s="84" t="s">
        <v>743</v>
      </c>
      <c r="G239" s="199">
        <v>8482</v>
      </c>
      <c r="H239" s="199">
        <v>173</v>
      </c>
      <c r="I239" s="199"/>
      <c r="J239" s="199">
        <v>83</v>
      </c>
      <c r="K239" s="199">
        <v>5</v>
      </c>
      <c r="L239" s="216">
        <v>26</v>
      </c>
      <c r="M239" s="199">
        <v>11.2</v>
      </c>
      <c r="N239" s="101">
        <v>0</v>
      </c>
      <c r="O239" s="101">
        <v>3</v>
      </c>
      <c r="P239" s="101">
        <v>0</v>
      </c>
      <c r="Q239" s="101">
        <v>0</v>
      </c>
      <c r="R239" s="101">
        <v>0</v>
      </c>
      <c r="S239" s="101">
        <v>1</v>
      </c>
      <c r="T239" s="101" t="s">
        <v>94</v>
      </c>
      <c r="U239" s="107" t="s">
        <v>76</v>
      </c>
      <c r="V239" s="196"/>
      <c r="Z239" s="62"/>
    </row>
    <row r="240" ht="24" spans="1:26">
      <c r="A240" s="89" t="s">
        <v>703</v>
      </c>
      <c r="B240" s="91">
        <v>18</v>
      </c>
      <c r="C240" s="84" t="s">
        <v>744</v>
      </c>
      <c r="D240" s="84" t="s">
        <v>99</v>
      </c>
      <c r="E240" s="84" t="s">
        <v>711</v>
      </c>
      <c r="F240" s="84" t="s">
        <v>745</v>
      </c>
      <c r="G240" s="199">
        <v>2138.85</v>
      </c>
      <c r="H240" s="199">
        <v>115.16</v>
      </c>
      <c r="I240" s="199"/>
      <c r="J240" s="199">
        <v>127.7</v>
      </c>
      <c r="K240" s="199">
        <v>58.68</v>
      </c>
      <c r="L240" s="216">
        <v>43</v>
      </c>
      <c r="M240" s="199">
        <v>55</v>
      </c>
      <c r="N240" s="101">
        <v>0</v>
      </c>
      <c r="O240" s="101">
        <v>2</v>
      </c>
      <c r="P240" s="101">
        <v>77</v>
      </c>
      <c r="Q240" s="101">
        <v>1</v>
      </c>
      <c r="R240" s="101">
        <v>2</v>
      </c>
      <c r="S240" s="101">
        <v>2</v>
      </c>
      <c r="T240" s="101" t="s">
        <v>76</v>
      </c>
      <c r="U240" s="107" t="s">
        <v>94</v>
      </c>
      <c r="V240" s="196"/>
      <c r="Z240" s="62"/>
    </row>
    <row r="241" ht="36" spans="1:26">
      <c r="A241" s="89" t="s">
        <v>703</v>
      </c>
      <c r="B241" s="91">
        <v>19</v>
      </c>
      <c r="C241" s="84" t="s">
        <v>746</v>
      </c>
      <c r="D241" s="84" t="s">
        <v>747</v>
      </c>
      <c r="E241" s="84" t="s">
        <v>129</v>
      </c>
      <c r="F241" s="91" t="s">
        <v>748</v>
      </c>
      <c r="G241" s="198">
        <v>46640.91</v>
      </c>
      <c r="H241" s="198">
        <v>312.06</v>
      </c>
      <c r="I241" s="198">
        <v>10487.34</v>
      </c>
      <c r="J241" s="198">
        <v>353.47</v>
      </c>
      <c r="K241" s="198">
        <v>2.98</v>
      </c>
      <c r="L241" s="215">
        <v>25</v>
      </c>
      <c r="M241" s="198">
        <v>5.13</v>
      </c>
      <c r="N241" s="101">
        <v>0</v>
      </c>
      <c r="O241" s="99">
        <v>2</v>
      </c>
      <c r="P241" s="99">
        <v>0</v>
      </c>
      <c r="Q241" s="99">
        <v>0</v>
      </c>
      <c r="R241" s="99">
        <v>1</v>
      </c>
      <c r="S241" s="99">
        <v>0</v>
      </c>
      <c r="T241" s="99" t="s">
        <v>94</v>
      </c>
      <c r="U241" s="98" t="s">
        <v>94</v>
      </c>
      <c r="V241" s="196"/>
      <c r="Z241" s="62"/>
    </row>
    <row r="242" ht="48" spans="1:26">
      <c r="A242" s="89" t="s">
        <v>703</v>
      </c>
      <c r="B242" s="91">
        <v>20</v>
      </c>
      <c r="C242" s="84" t="s">
        <v>749</v>
      </c>
      <c r="D242" s="84" t="s">
        <v>68</v>
      </c>
      <c r="E242" s="84" t="s">
        <v>750</v>
      </c>
      <c r="F242" s="84" t="s">
        <v>751</v>
      </c>
      <c r="G242" s="198">
        <v>2278.36</v>
      </c>
      <c r="H242" s="198">
        <v>-1.58</v>
      </c>
      <c r="I242" s="198">
        <v>71.46</v>
      </c>
      <c r="J242" s="198">
        <v>15.19</v>
      </c>
      <c r="K242" s="198">
        <v>15.96</v>
      </c>
      <c r="L242" s="215">
        <v>22</v>
      </c>
      <c r="M242" s="198">
        <v>37.9</v>
      </c>
      <c r="N242" s="101">
        <v>0</v>
      </c>
      <c r="O242" s="99">
        <v>8</v>
      </c>
      <c r="P242" s="99">
        <v>0</v>
      </c>
      <c r="Q242" s="99">
        <v>1</v>
      </c>
      <c r="R242" s="99">
        <v>1</v>
      </c>
      <c r="S242" s="99">
        <v>0</v>
      </c>
      <c r="T242" s="99" t="s">
        <v>94</v>
      </c>
      <c r="U242" s="98" t="s">
        <v>94</v>
      </c>
      <c r="V242" s="196"/>
      <c r="Z242" s="62"/>
    </row>
    <row r="243" ht="24" spans="1:26">
      <c r="A243" s="89" t="s">
        <v>703</v>
      </c>
      <c r="B243" s="91">
        <v>21</v>
      </c>
      <c r="C243" s="84" t="s">
        <v>752</v>
      </c>
      <c r="D243" s="84" t="s">
        <v>68</v>
      </c>
      <c r="E243" s="84" t="s">
        <v>163</v>
      </c>
      <c r="F243" s="84" t="s">
        <v>753</v>
      </c>
      <c r="G243" s="199">
        <v>31431</v>
      </c>
      <c r="H243" s="218">
        <v>23.1</v>
      </c>
      <c r="I243" s="218">
        <v>108</v>
      </c>
      <c r="J243" s="218">
        <v>6.7</v>
      </c>
      <c r="K243" s="218">
        <v>4.7</v>
      </c>
      <c r="L243" s="216">
        <v>107</v>
      </c>
      <c r="M243" s="218">
        <v>22</v>
      </c>
      <c r="N243" s="101">
        <v>1</v>
      </c>
      <c r="O243" s="101">
        <v>4</v>
      </c>
      <c r="P243" s="101">
        <v>0</v>
      </c>
      <c r="Q243" s="101">
        <v>9</v>
      </c>
      <c r="R243" s="101">
        <v>2</v>
      </c>
      <c r="S243" s="101">
        <v>2</v>
      </c>
      <c r="T243" s="101" t="s">
        <v>197</v>
      </c>
      <c r="U243" s="107" t="s">
        <v>94</v>
      </c>
      <c r="V243" s="196"/>
      <c r="Z243" s="62"/>
    </row>
    <row r="244" ht="48" spans="1:26">
      <c r="A244" s="144" t="s">
        <v>754</v>
      </c>
      <c r="B244" s="84">
        <v>1</v>
      </c>
      <c r="C244" s="84" t="s">
        <v>755</v>
      </c>
      <c r="D244" s="84" t="s">
        <v>68</v>
      </c>
      <c r="E244" s="84" t="s">
        <v>756</v>
      </c>
      <c r="F244" s="84" t="s">
        <v>757</v>
      </c>
      <c r="G244" s="199">
        <v>1983.04</v>
      </c>
      <c r="H244" s="199">
        <v>265.31</v>
      </c>
      <c r="I244" s="199">
        <v>63.39</v>
      </c>
      <c r="J244" s="199">
        <v>330.19</v>
      </c>
      <c r="K244" s="199">
        <v>13.25</v>
      </c>
      <c r="L244" s="216">
        <v>16</v>
      </c>
      <c r="M244" s="199">
        <v>21.3</v>
      </c>
      <c r="N244" s="101">
        <v>0</v>
      </c>
      <c r="O244" s="101">
        <v>2</v>
      </c>
      <c r="P244" s="101">
        <v>18</v>
      </c>
      <c r="Q244" s="101">
        <v>0</v>
      </c>
      <c r="R244" s="101">
        <v>0</v>
      </c>
      <c r="S244" s="101">
        <v>0</v>
      </c>
      <c r="T244" s="101" t="s">
        <v>71</v>
      </c>
      <c r="U244" s="227" t="s">
        <v>71</v>
      </c>
      <c r="V244" s="196"/>
      <c r="Z244" s="62"/>
    </row>
    <row r="245" ht="24" spans="1:26">
      <c r="A245" s="144" t="s">
        <v>754</v>
      </c>
      <c r="B245" s="84">
        <v>2</v>
      </c>
      <c r="C245" s="205" t="s">
        <v>758</v>
      </c>
      <c r="D245" s="205" t="s">
        <v>68</v>
      </c>
      <c r="E245" s="205" t="s">
        <v>759</v>
      </c>
      <c r="F245" s="205" t="s">
        <v>760</v>
      </c>
      <c r="G245" s="177">
        <v>3763</v>
      </c>
      <c r="H245" s="177">
        <v>36.7</v>
      </c>
      <c r="I245" s="177">
        <v>85</v>
      </c>
      <c r="J245" s="177" t="s">
        <v>761</v>
      </c>
      <c r="K245" s="177">
        <v>11.3</v>
      </c>
      <c r="L245" s="178">
        <v>22</v>
      </c>
      <c r="M245" s="177">
        <f>0.178*100</f>
        <v>17.8</v>
      </c>
      <c r="N245" s="154">
        <v>2</v>
      </c>
      <c r="O245" s="154">
        <v>2</v>
      </c>
      <c r="P245" s="154">
        <v>0</v>
      </c>
      <c r="Q245" s="154">
        <v>0</v>
      </c>
      <c r="R245" s="154">
        <v>0</v>
      </c>
      <c r="S245" s="154">
        <v>0</v>
      </c>
      <c r="T245" s="154" t="s">
        <v>94</v>
      </c>
      <c r="U245" s="197" t="s">
        <v>94</v>
      </c>
      <c r="V245" s="196"/>
      <c r="Z245" s="62"/>
    </row>
    <row r="246" ht="48" spans="1:26">
      <c r="A246" s="144" t="s">
        <v>754</v>
      </c>
      <c r="B246" s="84">
        <v>3</v>
      </c>
      <c r="C246" s="205" t="s">
        <v>762</v>
      </c>
      <c r="D246" s="205" t="s">
        <v>68</v>
      </c>
      <c r="E246" s="205" t="s">
        <v>129</v>
      </c>
      <c r="F246" s="205" t="s">
        <v>763</v>
      </c>
      <c r="G246" s="177">
        <v>4103</v>
      </c>
      <c r="H246" s="177">
        <v>159.6</v>
      </c>
      <c r="I246" s="177">
        <v>117</v>
      </c>
      <c r="J246" s="177">
        <v>90.7</v>
      </c>
      <c r="K246" s="177">
        <v>6.9</v>
      </c>
      <c r="L246" s="178">
        <v>23</v>
      </c>
      <c r="M246" s="177">
        <f>0.235*100</f>
        <v>23.5</v>
      </c>
      <c r="N246" s="154">
        <v>0</v>
      </c>
      <c r="O246" s="154">
        <v>0</v>
      </c>
      <c r="P246" s="154">
        <v>4</v>
      </c>
      <c r="Q246" s="154">
        <v>0</v>
      </c>
      <c r="R246" s="154">
        <v>2</v>
      </c>
      <c r="S246" s="154">
        <v>0</v>
      </c>
      <c r="T246" s="154" t="s">
        <v>76</v>
      </c>
      <c r="U246" s="197" t="s">
        <v>94</v>
      </c>
      <c r="V246" s="196"/>
      <c r="Z246" s="62"/>
    </row>
    <row r="247" s="69" customFormat="1" ht="24" spans="1:26">
      <c r="A247" s="206" t="s">
        <v>754</v>
      </c>
      <c r="B247" s="86">
        <v>4</v>
      </c>
      <c r="C247" s="86" t="s">
        <v>764</v>
      </c>
      <c r="D247" s="86" t="s">
        <v>68</v>
      </c>
      <c r="E247" s="86" t="s">
        <v>765</v>
      </c>
      <c r="F247" s="86" t="s">
        <v>766</v>
      </c>
      <c r="G247" s="220">
        <v>112476.78</v>
      </c>
      <c r="H247" s="220">
        <v>17.71</v>
      </c>
      <c r="I247" s="220">
        <v>28.29</v>
      </c>
      <c r="J247" s="220">
        <v>26.32</v>
      </c>
      <c r="K247" s="220">
        <v>3.37</v>
      </c>
      <c r="L247" s="221">
        <v>117</v>
      </c>
      <c r="M247" s="220">
        <v>18</v>
      </c>
      <c r="N247" s="223">
        <v>5</v>
      </c>
      <c r="O247" s="223">
        <v>3</v>
      </c>
      <c r="P247" s="223">
        <v>0</v>
      </c>
      <c r="Q247" s="223">
        <v>4</v>
      </c>
      <c r="R247" s="223" t="s">
        <v>76</v>
      </c>
      <c r="S247" s="223" t="s">
        <v>76</v>
      </c>
      <c r="T247" s="223" t="s">
        <v>94</v>
      </c>
      <c r="U247" s="228" t="s">
        <v>94</v>
      </c>
      <c r="V247" s="229"/>
      <c r="Z247" s="318"/>
    </row>
    <row r="248" ht="24" spans="1:26">
      <c r="A248" s="144" t="s">
        <v>754</v>
      </c>
      <c r="B248" s="84">
        <v>5</v>
      </c>
      <c r="C248" s="84" t="s">
        <v>767</v>
      </c>
      <c r="D248" s="207" t="s">
        <v>304</v>
      </c>
      <c r="E248" s="207" t="s">
        <v>768</v>
      </c>
      <c r="F248" s="207" t="s">
        <v>769</v>
      </c>
      <c r="G248" s="199">
        <v>10967</v>
      </c>
      <c r="H248" s="199">
        <v>16.8</v>
      </c>
      <c r="I248" s="199">
        <v>34.3</v>
      </c>
      <c r="J248" s="199">
        <v>28.8</v>
      </c>
      <c r="K248" s="199">
        <v>2.92</v>
      </c>
      <c r="L248" s="216">
        <v>128</v>
      </c>
      <c r="M248" s="199">
        <v>41</v>
      </c>
      <c r="N248" s="101"/>
      <c r="O248" s="101">
        <v>2</v>
      </c>
      <c r="P248" s="101"/>
      <c r="Q248" s="101">
        <v>6</v>
      </c>
      <c r="R248" s="101">
        <v>1</v>
      </c>
      <c r="S248" s="101"/>
      <c r="T248" s="123" t="s">
        <v>71</v>
      </c>
      <c r="U248" s="107"/>
      <c r="V248" s="196"/>
      <c r="Z248" s="62"/>
    </row>
    <row r="249" ht="24" spans="1:26">
      <c r="A249" s="144" t="s">
        <v>754</v>
      </c>
      <c r="B249" s="84">
        <v>6</v>
      </c>
      <c r="C249" s="84" t="s">
        <v>770</v>
      </c>
      <c r="D249" s="84" t="s">
        <v>224</v>
      </c>
      <c r="E249" s="84" t="s">
        <v>771</v>
      </c>
      <c r="F249" s="84" t="s">
        <v>772</v>
      </c>
      <c r="G249" s="199">
        <v>16816</v>
      </c>
      <c r="H249" s="199">
        <v>37.7</v>
      </c>
      <c r="I249" s="199">
        <v>10</v>
      </c>
      <c r="J249" s="199">
        <v>114</v>
      </c>
      <c r="K249" s="199">
        <v>2.7</v>
      </c>
      <c r="L249" s="216">
        <v>39</v>
      </c>
      <c r="M249" s="199">
        <v>15</v>
      </c>
      <c r="N249" s="101">
        <v>3</v>
      </c>
      <c r="O249" s="101">
        <v>1</v>
      </c>
      <c r="P249" s="101">
        <v>2</v>
      </c>
      <c r="Q249" s="101"/>
      <c r="R249" s="101">
        <v>2</v>
      </c>
      <c r="S249" s="101">
        <v>0</v>
      </c>
      <c r="T249" s="101" t="s">
        <v>94</v>
      </c>
      <c r="U249" s="107" t="s">
        <v>94</v>
      </c>
      <c r="V249" s="196"/>
      <c r="Z249" s="62"/>
    </row>
    <row r="250" ht="24" spans="1:26">
      <c r="A250" s="144" t="s">
        <v>754</v>
      </c>
      <c r="B250" s="84">
        <v>7</v>
      </c>
      <c r="C250" s="208" t="s">
        <v>773</v>
      </c>
      <c r="D250" s="208" t="s">
        <v>774</v>
      </c>
      <c r="E250" s="208" t="s">
        <v>775</v>
      </c>
      <c r="F250" s="140" t="s">
        <v>776</v>
      </c>
      <c r="G250" s="199">
        <v>4400</v>
      </c>
      <c r="H250" s="199">
        <v>4.9</v>
      </c>
      <c r="I250" s="199">
        <v>22</v>
      </c>
      <c r="J250" s="199">
        <v>21</v>
      </c>
      <c r="K250" s="199">
        <v>4</v>
      </c>
      <c r="L250" s="216">
        <v>12</v>
      </c>
      <c r="M250" s="199">
        <v>17</v>
      </c>
      <c r="N250" s="101">
        <v>0</v>
      </c>
      <c r="O250" s="101">
        <v>0</v>
      </c>
      <c r="P250" s="101">
        <v>0</v>
      </c>
      <c r="Q250" s="101">
        <v>0</v>
      </c>
      <c r="R250" s="101">
        <v>1</v>
      </c>
      <c r="S250" s="101">
        <v>0</v>
      </c>
      <c r="T250" s="101" t="s">
        <v>94</v>
      </c>
      <c r="U250" s="107" t="s">
        <v>94</v>
      </c>
      <c r="V250" s="226"/>
      <c r="Z250" s="62"/>
    </row>
    <row r="251" ht="24" spans="1:26">
      <c r="A251" s="144" t="s">
        <v>754</v>
      </c>
      <c r="B251" s="84">
        <v>8</v>
      </c>
      <c r="C251" s="84" t="s">
        <v>777</v>
      </c>
      <c r="D251" s="84" t="s">
        <v>92</v>
      </c>
      <c r="E251" s="84" t="s">
        <v>189</v>
      </c>
      <c r="F251" s="90" t="s">
        <v>778</v>
      </c>
      <c r="G251" s="198">
        <v>22593</v>
      </c>
      <c r="H251" s="198">
        <v>15</v>
      </c>
      <c r="I251" s="198">
        <v>105</v>
      </c>
      <c r="J251" s="198">
        <v>70</v>
      </c>
      <c r="K251" s="198">
        <v>4.96</v>
      </c>
      <c r="L251" s="215">
        <v>112</v>
      </c>
      <c r="M251" s="198">
        <v>36.7</v>
      </c>
      <c r="N251" s="99">
        <v>0</v>
      </c>
      <c r="O251" s="99">
        <v>8</v>
      </c>
      <c r="P251" s="99">
        <v>2</v>
      </c>
      <c r="Q251" s="99">
        <v>3</v>
      </c>
      <c r="R251" s="99">
        <v>1</v>
      </c>
      <c r="S251" s="99">
        <v>1</v>
      </c>
      <c r="T251" s="99" t="s">
        <v>94</v>
      </c>
      <c r="U251" s="98" t="s">
        <v>94</v>
      </c>
      <c r="V251" s="196"/>
      <c r="Z251" s="62"/>
    </row>
    <row r="252" ht="36" spans="1:26">
      <c r="A252" s="144" t="s">
        <v>754</v>
      </c>
      <c r="B252" s="84">
        <v>9</v>
      </c>
      <c r="C252" s="84" t="s">
        <v>779</v>
      </c>
      <c r="D252" s="84" t="s">
        <v>780</v>
      </c>
      <c r="E252" s="84" t="s">
        <v>781</v>
      </c>
      <c r="F252" s="84" t="s">
        <v>782</v>
      </c>
      <c r="G252" s="199">
        <v>3030</v>
      </c>
      <c r="H252" s="199">
        <v>39.01</v>
      </c>
      <c r="I252" s="199">
        <v>35.47</v>
      </c>
      <c r="J252" s="199">
        <v>32.77</v>
      </c>
      <c r="K252" s="199">
        <v>24</v>
      </c>
      <c r="L252" s="216">
        <v>59</v>
      </c>
      <c r="M252" s="199">
        <v>54</v>
      </c>
      <c r="N252" s="101">
        <v>0</v>
      </c>
      <c r="O252" s="101">
        <v>5</v>
      </c>
      <c r="P252" s="101">
        <v>50</v>
      </c>
      <c r="Q252" s="101">
        <v>0</v>
      </c>
      <c r="R252" s="101">
        <v>0</v>
      </c>
      <c r="S252" s="101">
        <v>1</v>
      </c>
      <c r="T252" s="101" t="s">
        <v>76</v>
      </c>
      <c r="U252" s="107" t="s">
        <v>76</v>
      </c>
      <c r="V252" s="196"/>
      <c r="Z252" s="62"/>
    </row>
    <row r="253" ht="24" spans="1:26">
      <c r="A253" s="144" t="s">
        <v>754</v>
      </c>
      <c r="B253" s="84">
        <v>10</v>
      </c>
      <c r="C253" s="84" t="s">
        <v>783</v>
      </c>
      <c r="D253" s="84" t="s">
        <v>784</v>
      </c>
      <c r="E253" s="84" t="s">
        <v>785</v>
      </c>
      <c r="F253" s="84" t="s">
        <v>786</v>
      </c>
      <c r="G253" s="199">
        <v>7482</v>
      </c>
      <c r="H253" s="199">
        <f>2.3%*100</f>
        <v>2.3</v>
      </c>
      <c r="I253" s="199">
        <f>46.4%*100</f>
        <v>46.4</v>
      </c>
      <c r="J253" s="199">
        <f>5.35%*100</f>
        <v>5.35</v>
      </c>
      <c r="K253" s="199"/>
      <c r="L253" s="216">
        <v>30</v>
      </c>
      <c r="M253" s="199">
        <f>12.5%*100</f>
        <v>12.5</v>
      </c>
      <c r="N253" s="101">
        <v>1</v>
      </c>
      <c r="O253" s="101">
        <v>2</v>
      </c>
      <c r="P253" s="101">
        <v>10</v>
      </c>
      <c r="Q253" s="101">
        <v>1</v>
      </c>
      <c r="R253" s="101">
        <v>1</v>
      </c>
      <c r="S253" s="101">
        <v>0</v>
      </c>
      <c r="T253" s="101" t="s">
        <v>71</v>
      </c>
      <c r="U253" s="227" t="s">
        <v>71</v>
      </c>
      <c r="V253" s="196"/>
      <c r="Z253" s="62"/>
    </row>
    <row r="254" ht="24" spans="1:26">
      <c r="A254" s="89" t="s">
        <v>787</v>
      </c>
      <c r="B254" s="84">
        <v>1</v>
      </c>
      <c r="C254" s="84" t="s">
        <v>788</v>
      </c>
      <c r="D254" s="84" t="s">
        <v>224</v>
      </c>
      <c r="E254" s="84" t="s">
        <v>789</v>
      </c>
      <c r="F254" s="209" t="s">
        <v>790</v>
      </c>
      <c r="G254" s="199">
        <v>3977</v>
      </c>
      <c r="H254" s="199">
        <v>33.75</v>
      </c>
      <c r="I254" s="199">
        <v>38.26</v>
      </c>
      <c r="J254" s="199">
        <v>50.31</v>
      </c>
      <c r="K254" s="199">
        <v>7.02</v>
      </c>
      <c r="L254" s="216">
        <v>15</v>
      </c>
      <c r="M254" s="199">
        <v>17.44</v>
      </c>
      <c r="N254" s="101">
        <v>1</v>
      </c>
      <c r="O254" s="101">
        <v>1</v>
      </c>
      <c r="P254" s="101"/>
      <c r="Q254" s="101"/>
      <c r="R254" s="101"/>
      <c r="S254" s="101"/>
      <c r="T254" s="101" t="s">
        <v>94</v>
      </c>
      <c r="U254" s="107" t="s">
        <v>76</v>
      </c>
      <c r="V254" s="230"/>
      <c r="Z254" s="62"/>
    </row>
    <row r="255" ht="36" spans="1:26">
      <c r="A255" s="89" t="s">
        <v>787</v>
      </c>
      <c r="B255" s="84">
        <v>2</v>
      </c>
      <c r="C255" s="143" t="s">
        <v>791</v>
      </c>
      <c r="D255" s="143" t="s">
        <v>68</v>
      </c>
      <c r="E255" s="143" t="s">
        <v>792</v>
      </c>
      <c r="F255" s="143" t="s">
        <v>793</v>
      </c>
      <c r="G255" s="177">
        <v>12808.02</v>
      </c>
      <c r="H255" s="177">
        <v>8.67</v>
      </c>
      <c r="I255" s="177">
        <v>302.24</v>
      </c>
      <c r="J255" s="177">
        <v>19.83</v>
      </c>
      <c r="K255" s="177">
        <v>4.97</v>
      </c>
      <c r="L255" s="178">
        <v>49</v>
      </c>
      <c r="M255" s="177">
        <v>34.8</v>
      </c>
      <c r="N255" s="154">
        <v>2</v>
      </c>
      <c r="O255" s="154">
        <v>11</v>
      </c>
      <c r="P255" s="154">
        <v>0</v>
      </c>
      <c r="Q255" s="154">
        <v>0</v>
      </c>
      <c r="R255" s="154">
        <v>2</v>
      </c>
      <c r="S255" s="154">
        <v>1</v>
      </c>
      <c r="T255" s="154" t="s">
        <v>71</v>
      </c>
      <c r="U255" s="202" t="s">
        <v>90</v>
      </c>
      <c r="V255" s="226"/>
      <c r="Z255" s="62"/>
    </row>
    <row r="256" s="69" customFormat="1" ht="36" spans="1:26">
      <c r="A256" s="210" t="s">
        <v>787</v>
      </c>
      <c r="B256" s="86">
        <v>3</v>
      </c>
      <c r="C256" s="86" t="s">
        <v>794</v>
      </c>
      <c r="D256" s="86" t="s">
        <v>99</v>
      </c>
      <c r="E256" s="86" t="s">
        <v>485</v>
      </c>
      <c r="F256" s="86" t="s">
        <v>795</v>
      </c>
      <c r="G256" s="220">
        <v>11979</v>
      </c>
      <c r="H256" s="220">
        <v>36.5</v>
      </c>
      <c r="I256" s="220">
        <v>33</v>
      </c>
      <c r="J256" s="220">
        <v>34</v>
      </c>
      <c r="K256" s="220">
        <v>4.7</v>
      </c>
      <c r="L256" s="221">
        <v>32</v>
      </c>
      <c r="M256" s="220">
        <v>20.9</v>
      </c>
      <c r="N256" s="223"/>
      <c r="O256" s="223">
        <v>1</v>
      </c>
      <c r="P256" s="223"/>
      <c r="Q256" s="223">
        <v>2</v>
      </c>
      <c r="R256" s="223" t="s">
        <v>796</v>
      </c>
      <c r="S256" s="223" t="s">
        <v>797</v>
      </c>
      <c r="T256" s="317" t="s">
        <v>90</v>
      </c>
      <c r="U256" s="231" t="s">
        <v>81</v>
      </c>
      <c r="V256" s="229"/>
      <c r="Z256" s="318"/>
    </row>
    <row r="257" ht="24" spans="1:26">
      <c r="A257" s="89" t="s">
        <v>787</v>
      </c>
      <c r="B257" s="84">
        <v>4</v>
      </c>
      <c r="C257" s="143" t="s">
        <v>798</v>
      </c>
      <c r="D257" s="143" t="s">
        <v>68</v>
      </c>
      <c r="E257" s="143" t="s">
        <v>785</v>
      </c>
      <c r="F257" s="143" t="s">
        <v>799</v>
      </c>
      <c r="G257" s="177">
        <v>44192</v>
      </c>
      <c r="H257" s="177">
        <v>18.27</v>
      </c>
      <c r="I257" s="177">
        <v>20.78</v>
      </c>
      <c r="J257" s="177">
        <v>35.03</v>
      </c>
      <c r="K257" s="177">
        <v>3.12</v>
      </c>
      <c r="L257" s="178">
        <v>52</v>
      </c>
      <c r="M257" s="177">
        <v>11.03</v>
      </c>
      <c r="N257" s="154">
        <v>2</v>
      </c>
      <c r="O257" s="154">
        <v>3</v>
      </c>
      <c r="P257" s="154">
        <v>0</v>
      </c>
      <c r="Q257" s="154">
        <v>1</v>
      </c>
      <c r="R257" s="154">
        <v>2</v>
      </c>
      <c r="S257" s="154">
        <v>0</v>
      </c>
      <c r="T257" s="154" t="s">
        <v>76</v>
      </c>
      <c r="U257" s="197" t="s">
        <v>94</v>
      </c>
      <c r="V257" s="196"/>
      <c r="Z257" s="62"/>
    </row>
    <row r="258" s="69" customFormat="1" ht="36" spans="1:26">
      <c r="A258" s="210" t="s">
        <v>787</v>
      </c>
      <c r="B258" s="86">
        <v>5</v>
      </c>
      <c r="C258" s="86" t="s">
        <v>800</v>
      </c>
      <c r="D258" s="86" t="s">
        <v>68</v>
      </c>
      <c r="E258" s="86" t="s">
        <v>801</v>
      </c>
      <c r="F258" s="86" t="s">
        <v>802</v>
      </c>
      <c r="G258" s="220">
        <v>21964</v>
      </c>
      <c r="H258" s="220">
        <v>14719</v>
      </c>
      <c r="I258" s="220">
        <v>6021</v>
      </c>
      <c r="J258" s="220">
        <v>1526</v>
      </c>
      <c r="K258" s="220">
        <v>11</v>
      </c>
      <c r="L258" s="221">
        <v>66</v>
      </c>
      <c r="M258" s="220">
        <v>20.5</v>
      </c>
      <c r="N258" s="223">
        <v>1</v>
      </c>
      <c r="O258" s="223">
        <v>2</v>
      </c>
      <c r="P258" s="223">
        <v>1</v>
      </c>
      <c r="Q258" s="223">
        <v>2</v>
      </c>
      <c r="R258" s="223" t="s">
        <v>796</v>
      </c>
      <c r="S258" s="223"/>
      <c r="T258" s="317" t="s">
        <v>90</v>
      </c>
      <c r="U258" s="228"/>
      <c r="V258" s="229"/>
      <c r="Z258" s="318"/>
    </row>
    <row r="259" s="69" customFormat="1" ht="36" spans="1:26">
      <c r="A259" s="210" t="s">
        <v>787</v>
      </c>
      <c r="B259" s="86">
        <v>6</v>
      </c>
      <c r="C259" s="86" t="s">
        <v>803</v>
      </c>
      <c r="D259" s="86" t="s">
        <v>99</v>
      </c>
      <c r="E259" s="86" t="s">
        <v>804</v>
      </c>
      <c r="F259" s="86" t="s">
        <v>805</v>
      </c>
      <c r="G259" s="220">
        <v>2764</v>
      </c>
      <c r="H259" s="220">
        <v>33.28</v>
      </c>
      <c r="I259" s="220">
        <v>34.95</v>
      </c>
      <c r="J259" s="220">
        <v>30.17</v>
      </c>
      <c r="K259" s="220">
        <v>6.16</v>
      </c>
      <c r="L259" s="221">
        <v>11</v>
      </c>
      <c r="M259" s="220">
        <v>32.35</v>
      </c>
      <c r="N259" s="223"/>
      <c r="O259" s="223"/>
      <c r="P259" s="223"/>
      <c r="Q259" s="223"/>
      <c r="R259" s="223"/>
      <c r="S259" s="223" t="s">
        <v>797</v>
      </c>
      <c r="T259" s="317" t="s">
        <v>90</v>
      </c>
      <c r="U259" s="231" t="s">
        <v>81</v>
      </c>
      <c r="V259" s="272"/>
      <c r="Z259" s="318"/>
    </row>
    <row r="260" ht="24" spans="1:26">
      <c r="A260" s="89" t="s">
        <v>787</v>
      </c>
      <c r="B260" s="84">
        <v>7</v>
      </c>
      <c r="C260" s="84" t="s">
        <v>806</v>
      </c>
      <c r="D260" s="84" t="s">
        <v>99</v>
      </c>
      <c r="E260" s="84" t="s">
        <v>192</v>
      </c>
      <c r="F260" s="84" t="s">
        <v>807</v>
      </c>
      <c r="G260" s="199">
        <v>2563</v>
      </c>
      <c r="H260" s="199">
        <f>30.38%*100</f>
        <v>30.38</v>
      </c>
      <c r="I260" s="199">
        <f>-0.01%*100</f>
        <v>-0.01</v>
      </c>
      <c r="J260" s="199">
        <f>5.35%*100</f>
        <v>5.35</v>
      </c>
      <c r="K260" s="199">
        <f>6.8%*100</f>
        <v>6.8</v>
      </c>
      <c r="L260" s="216">
        <v>41</v>
      </c>
      <c r="M260" s="199">
        <v>32.5</v>
      </c>
      <c r="N260" s="101">
        <v>2</v>
      </c>
      <c r="O260" s="101">
        <v>0</v>
      </c>
      <c r="P260" s="101">
        <v>0</v>
      </c>
      <c r="Q260" s="101">
        <v>0</v>
      </c>
      <c r="R260" s="101">
        <v>2</v>
      </c>
      <c r="S260" s="101">
        <v>1</v>
      </c>
      <c r="T260" s="101" t="s">
        <v>94</v>
      </c>
      <c r="U260" s="107" t="s">
        <v>76</v>
      </c>
      <c r="V260" s="226"/>
      <c r="Z260" s="62"/>
    </row>
    <row r="261" ht="24" spans="1:22">
      <c r="A261" s="133" t="s">
        <v>808</v>
      </c>
      <c r="B261" s="91">
        <v>1</v>
      </c>
      <c r="C261" s="84" t="s">
        <v>809</v>
      </c>
      <c r="D261" s="84" t="s">
        <v>99</v>
      </c>
      <c r="E261" s="84" t="s">
        <v>146</v>
      </c>
      <c r="F261" s="84" t="s">
        <v>810</v>
      </c>
      <c r="G261" s="199">
        <v>110230</v>
      </c>
      <c r="H261" s="199">
        <v>166</v>
      </c>
      <c r="I261" s="199">
        <v>129</v>
      </c>
      <c r="J261" s="199">
        <v>36</v>
      </c>
      <c r="K261" s="199">
        <v>5</v>
      </c>
      <c r="L261" s="216">
        <v>73</v>
      </c>
      <c r="M261" s="199">
        <v>12.2</v>
      </c>
      <c r="N261" s="101">
        <v>2</v>
      </c>
      <c r="O261" s="101">
        <v>21</v>
      </c>
      <c r="P261" s="101">
        <v>0</v>
      </c>
      <c r="Q261" s="101">
        <v>3</v>
      </c>
      <c r="R261" s="101">
        <v>3</v>
      </c>
      <c r="S261" s="101">
        <v>1</v>
      </c>
      <c r="T261" s="101" t="s">
        <v>76</v>
      </c>
      <c r="U261" s="107" t="s">
        <v>197</v>
      </c>
      <c r="V261" s="273"/>
    </row>
    <row r="262" ht="24" spans="1:22">
      <c r="A262" s="133" t="s">
        <v>808</v>
      </c>
      <c r="B262" s="91">
        <v>2</v>
      </c>
      <c r="C262" s="84" t="s">
        <v>811</v>
      </c>
      <c r="D262" s="84" t="s">
        <v>224</v>
      </c>
      <c r="E262" s="84" t="s">
        <v>84</v>
      </c>
      <c r="F262" s="84" t="s">
        <v>812</v>
      </c>
      <c r="G262" s="199">
        <v>5996</v>
      </c>
      <c r="H262" s="199">
        <v>31.3</v>
      </c>
      <c r="I262" s="199">
        <v>16.2</v>
      </c>
      <c r="J262" s="199">
        <v>21.8</v>
      </c>
      <c r="K262" s="199">
        <v>7.7</v>
      </c>
      <c r="L262" s="216">
        <v>49</v>
      </c>
      <c r="M262" s="199">
        <v>12.8</v>
      </c>
      <c r="N262" s="101">
        <v>0</v>
      </c>
      <c r="O262" s="101">
        <v>5</v>
      </c>
      <c r="P262" s="101">
        <v>0</v>
      </c>
      <c r="Q262" s="101">
        <v>1</v>
      </c>
      <c r="R262" s="101">
        <v>1</v>
      </c>
      <c r="S262" s="101">
        <v>1</v>
      </c>
      <c r="T262" s="101" t="s">
        <v>76</v>
      </c>
      <c r="U262" s="107" t="s">
        <v>76</v>
      </c>
      <c r="V262" s="274"/>
    </row>
    <row r="263" ht="36" spans="1:22">
      <c r="A263" s="133" t="s">
        <v>808</v>
      </c>
      <c r="B263" s="91">
        <v>3</v>
      </c>
      <c r="C263" s="84" t="s">
        <v>813</v>
      </c>
      <c r="D263" s="93" t="s">
        <v>814</v>
      </c>
      <c r="E263" s="93" t="s">
        <v>815</v>
      </c>
      <c r="F263" s="93" t="s">
        <v>816</v>
      </c>
      <c r="G263" s="199">
        <v>1082.69</v>
      </c>
      <c r="H263" s="199">
        <v>53.16</v>
      </c>
      <c r="I263" s="199">
        <v>108.63</v>
      </c>
      <c r="J263" s="199">
        <v>98.21</v>
      </c>
      <c r="K263" s="199">
        <v>14.17</v>
      </c>
      <c r="L263" s="216">
        <v>18</v>
      </c>
      <c r="M263" s="199">
        <v>40</v>
      </c>
      <c r="N263" s="101">
        <v>1</v>
      </c>
      <c r="O263" s="101">
        <v>0</v>
      </c>
      <c r="P263" s="101">
        <v>21</v>
      </c>
      <c r="Q263" s="101">
        <v>0</v>
      </c>
      <c r="R263" s="101">
        <v>1</v>
      </c>
      <c r="S263" s="101">
        <v>0</v>
      </c>
      <c r="T263" s="101" t="s">
        <v>94</v>
      </c>
      <c r="U263" s="107" t="s">
        <v>94</v>
      </c>
      <c r="V263" s="273"/>
    </row>
    <row r="264" ht="24" spans="1:22">
      <c r="A264" s="133" t="s">
        <v>808</v>
      </c>
      <c r="B264" s="91">
        <v>4</v>
      </c>
      <c r="C264" s="84" t="s">
        <v>817</v>
      </c>
      <c r="D264" s="84" t="s">
        <v>68</v>
      </c>
      <c r="E264" s="84" t="s">
        <v>189</v>
      </c>
      <c r="F264" s="232" t="s">
        <v>818</v>
      </c>
      <c r="G264" s="250">
        <v>10825.9</v>
      </c>
      <c r="H264" s="218">
        <v>32</v>
      </c>
      <c r="I264" s="199">
        <v>41</v>
      </c>
      <c r="J264" s="218">
        <v>32</v>
      </c>
      <c r="K264" s="218">
        <v>2.7</v>
      </c>
      <c r="L264" s="216">
        <v>38</v>
      </c>
      <c r="M264" s="218">
        <v>30</v>
      </c>
      <c r="N264" s="101"/>
      <c r="O264" s="101">
        <v>6</v>
      </c>
      <c r="P264" s="101"/>
      <c r="Q264" s="101">
        <v>2</v>
      </c>
      <c r="R264" s="101">
        <v>1</v>
      </c>
      <c r="S264" s="101"/>
      <c r="T264" s="101" t="s">
        <v>76</v>
      </c>
      <c r="U264" s="107" t="s">
        <v>94</v>
      </c>
      <c r="V264" s="274"/>
    </row>
    <row r="265" ht="24" spans="1:22">
      <c r="A265" s="133" t="s">
        <v>808</v>
      </c>
      <c r="B265" s="91">
        <v>5</v>
      </c>
      <c r="C265" s="84" t="s">
        <v>819</v>
      </c>
      <c r="D265" s="84" t="s">
        <v>68</v>
      </c>
      <c r="E265" s="84" t="s">
        <v>820</v>
      </c>
      <c r="F265" s="84" t="s">
        <v>821</v>
      </c>
      <c r="G265" s="199">
        <v>123319</v>
      </c>
      <c r="H265" s="199">
        <v>25.46</v>
      </c>
      <c r="I265" s="199">
        <v>21.45</v>
      </c>
      <c r="J265" s="199">
        <v>19.31</v>
      </c>
      <c r="K265" s="199">
        <v>3.17</v>
      </c>
      <c r="L265" s="216">
        <v>85</v>
      </c>
      <c r="M265" s="199">
        <v>32</v>
      </c>
      <c r="N265" s="101">
        <v>5</v>
      </c>
      <c r="O265" s="101">
        <v>12</v>
      </c>
      <c r="P265" s="101">
        <v>2</v>
      </c>
      <c r="Q265" s="101">
        <v>2</v>
      </c>
      <c r="R265" s="101">
        <v>6</v>
      </c>
      <c r="S265" s="101">
        <v>1</v>
      </c>
      <c r="T265" s="101" t="s">
        <v>76</v>
      </c>
      <c r="U265" s="107" t="s">
        <v>94</v>
      </c>
      <c r="V265" s="273"/>
    </row>
    <row r="266" ht="24" spans="1:22">
      <c r="A266" s="133" t="s">
        <v>808</v>
      </c>
      <c r="B266" s="91">
        <v>6</v>
      </c>
      <c r="C266" s="84" t="s">
        <v>822</v>
      </c>
      <c r="D266" s="84" t="s">
        <v>68</v>
      </c>
      <c r="E266" s="84" t="s">
        <v>823</v>
      </c>
      <c r="F266" s="84" t="s">
        <v>824</v>
      </c>
      <c r="G266" s="199">
        <v>22499</v>
      </c>
      <c r="H266" s="199">
        <v>27.2</v>
      </c>
      <c r="I266" s="199">
        <v>28.4</v>
      </c>
      <c r="J266" s="199">
        <v>8.9</v>
      </c>
      <c r="K266" s="199">
        <v>4.97</v>
      </c>
      <c r="L266" s="216">
        <v>59</v>
      </c>
      <c r="M266" s="199">
        <v>14</v>
      </c>
      <c r="N266" s="101">
        <v>2</v>
      </c>
      <c r="O266" s="101">
        <v>6</v>
      </c>
      <c r="P266" s="101">
        <v>0</v>
      </c>
      <c r="Q266" s="101">
        <v>1</v>
      </c>
      <c r="R266" s="101">
        <v>2</v>
      </c>
      <c r="S266" s="101">
        <v>1</v>
      </c>
      <c r="T266" s="101" t="s">
        <v>76</v>
      </c>
      <c r="U266" s="107" t="s">
        <v>94</v>
      </c>
      <c r="V266" s="273"/>
    </row>
    <row r="267" ht="24" spans="1:22">
      <c r="A267" s="133" t="s">
        <v>808</v>
      </c>
      <c r="B267" s="91">
        <v>7</v>
      </c>
      <c r="C267" s="84" t="s">
        <v>825</v>
      </c>
      <c r="D267" s="84" t="s">
        <v>175</v>
      </c>
      <c r="E267" s="84" t="s">
        <v>146</v>
      </c>
      <c r="F267" s="84" t="s">
        <v>826</v>
      </c>
      <c r="G267" s="199">
        <v>2849.56</v>
      </c>
      <c r="H267" s="199">
        <v>17.54</v>
      </c>
      <c r="I267" s="199">
        <v>96.85</v>
      </c>
      <c r="J267" s="199">
        <v>76.06</v>
      </c>
      <c r="K267" s="199">
        <v>9.1</v>
      </c>
      <c r="L267" s="216">
        <v>20</v>
      </c>
      <c r="M267" s="199">
        <v>19</v>
      </c>
      <c r="N267" s="101">
        <v>0</v>
      </c>
      <c r="O267" s="101">
        <v>4</v>
      </c>
      <c r="P267" s="101">
        <v>7</v>
      </c>
      <c r="Q267" s="101">
        <v>0</v>
      </c>
      <c r="R267" s="101">
        <v>1</v>
      </c>
      <c r="S267" s="101">
        <v>1</v>
      </c>
      <c r="T267" s="101" t="s">
        <v>76</v>
      </c>
      <c r="U267" s="107" t="s">
        <v>76</v>
      </c>
      <c r="V267" s="273"/>
    </row>
    <row r="268" ht="36" spans="1:22">
      <c r="A268" s="133" t="s">
        <v>808</v>
      </c>
      <c r="B268" s="91">
        <v>8</v>
      </c>
      <c r="C268" s="84" t="s">
        <v>827</v>
      </c>
      <c r="D268" s="84" t="s">
        <v>68</v>
      </c>
      <c r="E268" s="84" t="s">
        <v>828</v>
      </c>
      <c r="F268" s="84" t="s">
        <v>829</v>
      </c>
      <c r="G268" s="199">
        <v>5818</v>
      </c>
      <c r="H268" s="199">
        <v>31.1</v>
      </c>
      <c r="I268" s="199">
        <v>32</v>
      </c>
      <c r="J268" s="199">
        <v>32.2</v>
      </c>
      <c r="K268" s="199">
        <v>5.8</v>
      </c>
      <c r="L268" s="216">
        <v>10</v>
      </c>
      <c r="M268" s="199">
        <v>13.4</v>
      </c>
      <c r="N268" s="101">
        <v>2</v>
      </c>
      <c r="O268" s="101">
        <v>1</v>
      </c>
      <c r="P268" s="101">
        <v>0</v>
      </c>
      <c r="Q268" s="101">
        <v>0</v>
      </c>
      <c r="R268" s="101">
        <v>2</v>
      </c>
      <c r="S268" s="101">
        <v>0</v>
      </c>
      <c r="T268" s="101" t="s">
        <v>76</v>
      </c>
      <c r="U268" s="107" t="s">
        <v>94</v>
      </c>
      <c r="V268" s="274"/>
    </row>
    <row r="269" ht="36" spans="1:22">
      <c r="A269" s="133" t="s">
        <v>808</v>
      </c>
      <c r="B269" s="91">
        <v>9</v>
      </c>
      <c r="C269" s="84" t="s">
        <v>830</v>
      </c>
      <c r="D269" s="84" t="s">
        <v>114</v>
      </c>
      <c r="E269" s="84" t="s">
        <v>831</v>
      </c>
      <c r="F269" s="84" t="s">
        <v>832</v>
      </c>
      <c r="G269" s="199">
        <v>4006.11</v>
      </c>
      <c r="H269" s="199">
        <v>12.12</v>
      </c>
      <c r="I269" s="199">
        <v>72.98</v>
      </c>
      <c r="J269" s="199">
        <v>107.9</v>
      </c>
      <c r="K269" s="199">
        <v>10.6</v>
      </c>
      <c r="L269" s="216">
        <v>30</v>
      </c>
      <c r="M269" s="199">
        <v>17</v>
      </c>
      <c r="N269" s="101">
        <v>10</v>
      </c>
      <c r="O269" s="101">
        <v>13</v>
      </c>
      <c r="P269" s="101">
        <v>0</v>
      </c>
      <c r="Q269" s="101">
        <v>0</v>
      </c>
      <c r="R269" s="101">
        <v>2</v>
      </c>
      <c r="S269" s="101">
        <v>2</v>
      </c>
      <c r="T269" s="101" t="s">
        <v>76</v>
      </c>
      <c r="U269" s="227" t="s">
        <v>332</v>
      </c>
      <c r="V269" s="274"/>
    </row>
    <row r="270" ht="48" spans="1:22">
      <c r="A270" s="133" t="s">
        <v>808</v>
      </c>
      <c r="B270" s="91">
        <v>10</v>
      </c>
      <c r="C270" s="84" t="s">
        <v>833</v>
      </c>
      <c r="D270" s="84" t="s">
        <v>68</v>
      </c>
      <c r="E270" s="84" t="s">
        <v>820</v>
      </c>
      <c r="F270" s="84" t="s">
        <v>834</v>
      </c>
      <c r="G270" s="198">
        <v>2953.2</v>
      </c>
      <c r="H270" s="198">
        <v>158.63</v>
      </c>
      <c r="I270" s="198">
        <v>-19.53</v>
      </c>
      <c r="J270" s="198">
        <v>389.69</v>
      </c>
      <c r="K270" s="200">
        <v>8.81</v>
      </c>
      <c r="L270" s="215">
        <v>16</v>
      </c>
      <c r="M270" s="198">
        <v>13.3</v>
      </c>
      <c r="N270" s="101">
        <v>0</v>
      </c>
      <c r="O270" s="99">
        <v>1</v>
      </c>
      <c r="P270" s="99">
        <v>9</v>
      </c>
      <c r="Q270" s="99">
        <v>0</v>
      </c>
      <c r="R270" s="99">
        <v>0</v>
      </c>
      <c r="S270" s="99">
        <v>0</v>
      </c>
      <c r="T270" s="99" t="s">
        <v>71</v>
      </c>
      <c r="U270" s="98" t="s">
        <v>76</v>
      </c>
      <c r="V270" s="273"/>
    </row>
    <row r="271" ht="24" spans="1:22">
      <c r="A271" s="133" t="s">
        <v>808</v>
      </c>
      <c r="B271" s="91">
        <v>11</v>
      </c>
      <c r="C271" s="84" t="s">
        <v>835</v>
      </c>
      <c r="D271" s="84" t="s">
        <v>68</v>
      </c>
      <c r="E271" s="84" t="s">
        <v>836</v>
      </c>
      <c r="F271" s="84" t="s">
        <v>837</v>
      </c>
      <c r="G271" s="199">
        <v>80821</v>
      </c>
      <c r="H271" s="199">
        <v>23</v>
      </c>
      <c r="I271" s="199">
        <v>25</v>
      </c>
      <c r="J271" s="199">
        <v>7</v>
      </c>
      <c r="K271" s="199">
        <v>3.25</v>
      </c>
      <c r="L271" s="216">
        <v>139</v>
      </c>
      <c r="M271" s="199">
        <v>23.7</v>
      </c>
      <c r="N271" s="101">
        <v>1</v>
      </c>
      <c r="O271" s="101">
        <v>7</v>
      </c>
      <c r="P271" s="101">
        <v>4</v>
      </c>
      <c r="Q271" s="101"/>
      <c r="R271" s="101">
        <v>1</v>
      </c>
      <c r="S271" s="101">
        <v>1</v>
      </c>
      <c r="T271" s="123" t="s">
        <v>90</v>
      </c>
      <c r="U271" s="107"/>
      <c r="V271" s="273"/>
    </row>
    <row r="272" ht="36" spans="1:22">
      <c r="A272" s="133" t="s">
        <v>808</v>
      </c>
      <c r="B272" s="91">
        <v>12</v>
      </c>
      <c r="C272" s="84" t="s">
        <v>838</v>
      </c>
      <c r="D272" s="84" t="s">
        <v>68</v>
      </c>
      <c r="E272" s="84" t="s">
        <v>839</v>
      </c>
      <c r="F272" s="233" t="s">
        <v>840</v>
      </c>
      <c r="G272" s="199">
        <v>231.73</v>
      </c>
      <c r="H272" s="218">
        <v>15</v>
      </c>
      <c r="I272" s="199">
        <v>67</v>
      </c>
      <c r="J272" s="218">
        <v>-0.62</v>
      </c>
      <c r="K272" s="218">
        <v>9.5</v>
      </c>
      <c r="L272" s="216">
        <v>5</v>
      </c>
      <c r="M272" s="218">
        <v>25</v>
      </c>
      <c r="N272" s="101">
        <v>4</v>
      </c>
      <c r="O272" s="101"/>
      <c r="P272" s="101">
        <v>6</v>
      </c>
      <c r="Q272" s="101"/>
      <c r="R272" s="101">
        <v>1</v>
      </c>
      <c r="S272" s="101"/>
      <c r="T272" s="101" t="s">
        <v>76</v>
      </c>
      <c r="U272" s="107" t="s">
        <v>94</v>
      </c>
      <c r="V272" s="273"/>
    </row>
    <row r="273" ht="24" spans="1:22">
      <c r="A273" s="133" t="s">
        <v>808</v>
      </c>
      <c r="B273" s="91">
        <v>13</v>
      </c>
      <c r="C273" s="87" t="s">
        <v>841</v>
      </c>
      <c r="D273" s="87" t="s">
        <v>96</v>
      </c>
      <c r="E273" s="87" t="s">
        <v>842</v>
      </c>
      <c r="F273" s="87" t="s">
        <v>843</v>
      </c>
      <c r="G273" s="199">
        <v>30593.87</v>
      </c>
      <c r="H273" s="199">
        <v>15.43</v>
      </c>
      <c r="I273" s="199">
        <v>27.05</v>
      </c>
      <c r="J273" s="199">
        <v>127</v>
      </c>
      <c r="K273" s="199">
        <v>2.82</v>
      </c>
      <c r="L273" s="216">
        <v>64</v>
      </c>
      <c r="M273" s="199">
        <v>15.13</v>
      </c>
      <c r="N273" s="101">
        <v>2</v>
      </c>
      <c r="O273" s="101">
        <v>1</v>
      </c>
      <c r="P273" s="101">
        <v>0</v>
      </c>
      <c r="Q273" s="101">
        <v>5</v>
      </c>
      <c r="R273" s="101">
        <v>2</v>
      </c>
      <c r="S273" s="101">
        <v>0</v>
      </c>
      <c r="T273" s="101" t="s">
        <v>76</v>
      </c>
      <c r="U273" s="107" t="s">
        <v>94</v>
      </c>
      <c r="V273" s="273"/>
    </row>
    <row r="274" ht="24" spans="1:22">
      <c r="A274" s="133" t="s">
        <v>808</v>
      </c>
      <c r="B274" s="91">
        <v>14</v>
      </c>
      <c r="C274" s="84" t="s">
        <v>844</v>
      </c>
      <c r="D274" s="84" t="s">
        <v>68</v>
      </c>
      <c r="E274" s="84" t="s">
        <v>845</v>
      </c>
      <c r="F274" s="136" t="s">
        <v>846</v>
      </c>
      <c r="G274" s="199">
        <v>2176.6</v>
      </c>
      <c r="H274" s="218">
        <v>34.2</v>
      </c>
      <c r="I274" s="199">
        <v>156.9</v>
      </c>
      <c r="J274" s="218">
        <v>24.96</v>
      </c>
      <c r="K274" s="218">
        <v>6</v>
      </c>
      <c r="L274" s="216">
        <v>13</v>
      </c>
      <c r="M274" s="218">
        <v>15.5</v>
      </c>
      <c r="N274" s="101">
        <v>1</v>
      </c>
      <c r="O274" s="101">
        <v>0</v>
      </c>
      <c r="P274" s="101">
        <v>7</v>
      </c>
      <c r="Q274" s="101">
        <v>1</v>
      </c>
      <c r="R274" s="101">
        <v>0</v>
      </c>
      <c r="S274" s="101">
        <v>0</v>
      </c>
      <c r="T274" s="101" t="s">
        <v>94</v>
      </c>
      <c r="U274" s="107" t="s">
        <v>94</v>
      </c>
      <c r="V274" s="274"/>
    </row>
    <row r="275" ht="24" spans="1:27">
      <c r="A275" s="89" t="s">
        <v>847</v>
      </c>
      <c r="B275" s="234">
        <v>1</v>
      </c>
      <c r="C275" s="235" t="s">
        <v>848</v>
      </c>
      <c r="D275" s="236" t="s">
        <v>533</v>
      </c>
      <c r="E275" s="236" t="s">
        <v>849</v>
      </c>
      <c r="F275" s="235" t="s">
        <v>850</v>
      </c>
      <c r="G275" s="251">
        <v>23342</v>
      </c>
      <c r="H275" s="251">
        <v>0.03</v>
      </c>
      <c r="I275" s="251">
        <v>41.07</v>
      </c>
      <c r="J275" s="251">
        <v>21.56</v>
      </c>
      <c r="K275" s="251">
        <v>3.82</v>
      </c>
      <c r="L275" s="252">
        <v>102</v>
      </c>
      <c r="M275" s="251">
        <v>31</v>
      </c>
      <c r="N275" s="254">
        <v>6</v>
      </c>
      <c r="O275" s="254">
        <v>6</v>
      </c>
      <c r="P275" s="254">
        <v>0</v>
      </c>
      <c r="Q275" s="254">
        <v>3</v>
      </c>
      <c r="R275" s="254">
        <v>1</v>
      </c>
      <c r="S275" s="254">
        <v>1</v>
      </c>
      <c r="T275" s="254" t="s">
        <v>851</v>
      </c>
      <c r="U275" s="124" t="s">
        <v>101</v>
      </c>
      <c r="V275" s="199"/>
      <c r="AA275" s="62"/>
    </row>
    <row r="276" ht="24" spans="1:27">
      <c r="A276" s="89" t="s">
        <v>847</v>
      </c>
      <c r="B276" s="234">
        <v>2</v>
      </c>
      <c r="C276" s="235" t="s">
        <v>852</v>
      </c>
      <c r="D276" s="236" t="s">
        <v>853</v>
      </c>
      <c r="E276" s="236" t="s">
        <v>854</v>
      </c>
      <c r="F276" s="235" t="s">
        <v>855</v>
      </c>
      <c r="G276" s="251">
        <v>80086</v>
      </c>
      <c r="H276" s="251">
        <v>16.14</v>
      </c>
      <c r="I276" s="251">
        <v>92.28</v>
      </c>
      <c r="J276" s="251">
        <v>84.89</v>
      </c>
      <c r="K276" s="251">
        <v>4.71</v>
      </c>
      <c r="L276" s="252">
        <v>355</v>
      </c>
      <c r="M276" s="251">
        <v>36</v>
      </c>
      <c r="N276" s="254">
        <v>4</v>
      </c>
      <c r="O276" s="254">
        <v>27</v>
      </c>
      <c r="P276" s="254">
        <v>1</v>
      </c>
      <c r="Q276" s="254">
        <v>7</v>
      </c>
      <c r="R276" s="254">
        <v>1</v>
      </c>
      <c r="S276" s="254">
        <v>0</v>
      </c>
      <c r="T276" s="254" t="s">
        <v>851</v>
      </c>
      <c r="U276" s="275" t="s">
        <v>582</v>
      </c>
      <c r="V276" s="199"/>
      <c r="AA276" s="62"/>
    </row>
    <row r="277" ht="24" spans="1:27">
      <c r="A277" s="89" t="s">
        <v>847</v>
      </c>
      <c r="B277" s="234">
        <v>3</v>
      </c>
      <c r="C277" s="235" t="s">
        <v>856</v>
      </c>
      <c r="D277" s="236" t="s">
        <v>611</v>
      </c>
      <c r="E277" s="236" t="s">
        <v>857</v>
      </c>
      <c r="F277" s="235" t="s">
        <v>858</v>
      </c>
      <c r="G277" s="251">
        <v>55754.2</v>
      </c>
      <c r="H277" s="251">
        <v>24.2</v>
      </c>
      <c r="I277" s="251">
        <v>180</v>
      </c>
      <c r="J277" s="251">
        <v>21.3</v>
      </c>
      <c r="K277" s="251">
        <v>3.19</v>
      </c>
      <c r="L277" s="252">
        <v>120</v>
      </c>
      <c r="M277" s="251">
        <v>16</v>
      </c>
      <c r="N277" s="254">
        <v>6</v>
      </c>
      <c r="O277" s="254">
        <v>7</v>
      </c>
      <c r="P277" s="254">
        <v>0</v>
      </c>
      <c r="Q277" s="254">
        <v>2</v>
      </c>
      <c r="R277" s="254">
        <v>1</v>
      </c>
      <c r="S277" s="254">
        <v>1</v>
      </c>
      <c r="T277" s="254" t="s">
        <v>851</v>
      </c>
      <c r="U277" s="275" t="s">
        <v>582</v>
      </c>
      <c r="V277" s="199"/>
      <c r="AA277" s="62"/>
    </row>
    <row r="278" ht="36" spans="1:27">
      <c r="A278" s="89" t="s">
        <v>847</v>
      </c>
      <c r="B278" s="234">
        <v>4</v>
      </c>
      <c r="C278" s="235" t="s">
        <v>859</v>
      </c>
      <c r="D278" s="236" t="s">
        <v>860</v>
      </c>
      <c r="E278" s="236" t="s">
        <v>566</v>
      </c>
      <c r="F278" s="235" t="s">
        <v>861</v>
      </c>
      <c r="G278" s="251">
        <v>34407.12</v>
      </c>
      <c r="H278" s="251">
        <v>45.51</v>
      </c>
      <c r="I278" s="251">
        <v>337.23</v>
      </c>
      <c r="J278" s="251">
        <v>89.31</v>
      </c>
      <c r="K278" s="251">
        <v>3.35</v>
      </c>
      <c r="L278" s="252">
        <v>32</v>
      </c>
      <c r="M278" s="251">
        <v>11.39</v>
      </c>
      <c r="N278" s="254">
        <v>2</v>
      </c>
      <c r="O278" s="254">
        <v>13</v>
      </c>
      <c r="P278" s="254">
        <v>0</v>
      </c>
      <c r="Q278" s="254">
        <v>2</v>
      </c>
      <c r="R278" s="254">
        <v>1</v>
      </c>
      <c r="S278" s="254">
        <v>1</v>
      </c>
      <c r="T278" s="254" t="s">
        <v>851</v>
      </c>
      <c r="U278" s="124" t="s">
        <v>72</v>
      </c>
      <c r="V278" s="199"/>
      <c r="AA278" s="62"/>
    </row>
    <row r="279" ht="36" spans="1:27">
      <c r="A279" s="89" t="s">
        <v>847</v>
      </c>
      <c r="B279" s="234">
        <v>5</v>
      </c>
      <c r="C279" s="235" t="s">
        <v>862</v>
      </c>
      <c r="D279" s="236" t="s">
        <v>533</v>
      </c>
      <c r="E279" s="236" t="s">
        <v>854</v>
      </c>
      <c r="F279" s="235" t="s">
        <v>863</v>
      </c>
      <c r="G279" s="251">
        <v>114009.85</v>
      </c>
      <c r="H279" s="251">
        <v>16.33</v>
      </c>
      <c r="I279" s="251">
        <v>46.08</v>
      </c>
      <c r="J279" s="251">
        <v>73.74</v>
      </c>
      <c r="K279" s="251">
        <v>3.73</v>
      </c>
      <c r="L279" s="252">
        <v>125</v>
      </c>
      <c r="M279" s="251">
        <v>18.9</v>
      </c>
      <c r="N279" s="254">
        <v>23</v>
      </c>
      <c r="O279" s="254">
        <v>41</v>
      </c>
      <c r="P279" s="254">
        <v>0</v>
      </c>
      <c r="Q279" s="254">
        <v>11</v>
      </c>
      <c r="R279" s="254">
        <v>2</v>
      </c>
      <c r="S279" s="254">
        <v>2</v>
      </c>
      <c r="T279" s="254" t="s">
        <v>582</v>
      </c>
      <c r="U279" s="275" t="s">
        <v>864</v>
      </c>
      <c r="V279" s="199"/>
      <c r="AA279" s="62"/>
    </row>
    <row r="280" ht="24" spans="1:27">
      <c r="A280" s="89" t="s">
        <v>847</v>
      </c>
      <c r="B280" s="234">
        <v>6</v>
      </c>
      <c r="C280" s="235" t="s">
        <v>865</v>
      </c>
      <c r="D280" s="236" t="s">
        <v>611</v>
      </c>
      <c r="E280" s="236" t="s">
        <v>849</v>
      </c>
      <c r="F280" s="235" t="s">
        <v>866</v>
      </c>
      <c r="G280" s="251">
        <v>3240</v>
      </c>
      <c r="H280" s="251">
        <v>10.28</v>
      </c>
      <c r="I280" s="251">
        <v>55.9</v>
      </c>
      <c r="J280" s="251">
        <v>21.41</v>
      </c>
      <c r="K280" s="251">
        <v>6</v>
      </c>
      <c r="L280" s="252">
        <v>13</v>
      </c>
      <c r="M280" s="251">
        <v>23</v>
      </c>
      <c r="N280" s="254">
        <v>1</v>
      </c>
      <c r="O280" s="254">
        <v>29</v>
      </c>
      <c r="P280" s="254">
        <v>0</v>
      </c>
      <c r="Q280" s="254">
        <v>0</v>
      </c>
      <c r="R280" s="254">
        <v>1</v>
      </c>
      <c r="S280" s="254">
        <v>1</v>
      </c>
      <c r="T280" s="254" t="s">
        <v>851</v>
      </c>
      <c r="U280" s="275" t="s">
        <v>582</v>
      </c>
      <c r="V280" s="199"/>
      <c r="AA280" s="62"/>
    </row>
    <row r="281" ht="24" spans="1:27">
      <c r="A281" s="89" t="s">
        <v>847</v>
      </c>
      <c r="B281" s="234">
        <v>7</v>
      </c>
      <c r="C281" s="235" t="s">
        <v>867</v>
      </c>
      <c r="D281" s="236" t="s">
        <v>611</v>
      </c>
      <c r="E281" s="236" t="s">
        <v>868</v>
      </c>
      <c r="F281" s="235" t="s">
        <v>869</v>
      </c>
      <c r="G281" s="251">
        <v>7617</v>
      </c>
      <c r="H281" s="251">
        <v>34.4</v>
      </c>
      <c r="I281" s="251">
        <v>23.8</v>
      </c>
      <c r="J281" s="251">
        <v>26.2</v>
      </c>
      <c r="K281" s="251">
        <v>7.19</v>
      </c>
      <c r="L281" s="252">
        <v>17</v>
      </c>
      <c r="M281" s="251">
        <v>31</v>
      </c>
      <c r="N281" s="254">
        <v>0</v>
      </c>
      <c r="O281" s="254">
        <v>7</v>
      </c>
      <c r="P281" s="254">
        <v>0</v>
      </c>
      <c r="Q281" s="254">
        <v>2</v>
      </c>
      <c r="R281" s="254">
        <v>0</v>
      </c>
      <c r="S281" s="254">
        <v>1</v>
      </c>
      <c r="T281" s="254" t="s">
        <v>851</v>
      </c>
      <c r="U281" s="275" t="s">
        <v>582</v>
      </c>
      <c r="V281" s="199"/>
      <c r="AA281" s="62"/>
    </row>
    <row r="282" ht="24" spans="1:27">
      <c r="A282" s="89" t="s">
        <v>847</v>
      </c>
      <c r="B282" s="234">
        <v>8</v>
      </c>
      <c r="C282" s="235" t="s">
        <v>870</v>
      </c>
      <c r="D282" s="236" t="s">
        <v>611</v>
      </c>
      <c r="E282" s="236" t="s">
        <v>854</v>
      </c>
      <c r="F282" s="235" t="s">
        <v>871</v>
      </c>
      <c r="G282" s="251">
        <v>55708.53</v>
      </c>
      <c r="H282" s="251">
        <v>8.02</v>
      </c>
      <c r="I282" s="251">
        <v>34.38</v>
      </c>
      <c r="J282" s="251">
        <v>82.81</v>
      </c>
      <c r="K282" s="251">
        <v>4.16</v>
      </c>
      <c r="L282" s="252">
        <v>68</v>
      </c>
      <c r="M282" s="251">
        <v>13</v>
      </c>
      <c r="N282" s="254">
        <v>1</v>
      </c>
      <c r="O282" s="254">
        <v>15</v>
      </c>
      <c r="P282" s="254">
        <v>0</v>
      </c>
      <c r="Q282" s="254">
        <v>0</v>
      </c>
      <c r="R282" s="254">
        <v>1</v>
      </c>
      <c r="S282" s="254">
        <v>2</v>
      </c>
      <c r="T282" s="254" t="s">
        <v>582</v>
      </c>
      <c r="U282" s="275" t="s">
        <v>582</v>
      </c>
      <c r="V282" s="199"/>
      <c r="AA282" s="62"/>
    </row>
    <row r="283" ht="36" spans="1:27">
      <c r="A283" s="89" t="s">
        <v>847</v>
      </c>
      <c r="B283" s="234">
        <v>9</v>
      </c>
      <c r="C283" s="235" t="s">
        <v>872</v>
      </c>
      <c r="D283" s="236" t="s">
        <v>611</v>
      </c>
      <c r="E283" s="236" t="s">
        <v>873</v>
      </c>
      <c r="F283" s="235" t="s">
        <v>874</v>
      </c>
      <c r="G283" s="251">
        <v>193.4</v>
      </c>
      <c r="H283" s="251">
        <v>83.62</v>
      </c>
      <c r="I283" s="251">
        <v>67.13</v>
      </c>
      <c r="J283" s="251">
        <v>53.3</v>
      </c>
      <c r="K283" s="251">
        <v>2.53</v>
      </c>
      <c r="L283" s="252">
        <v>2</v>
      </c>
      <c r="M283" s="251">
        <v>1.8</v>
      </c>
      <c r="N283" s="254">
        <v>0</v>
      </c>
      <c r="O283" s="254">
        <v>0</v>
      </c>
      <c r="P283" s="254">
        <v>0</v>
      </c>
      <c r="Q283" s="254">
        <v>0</v>
      </c>
      <c r="R283" s="254">
        <v>0</v>
      </c>
      <c r="S283" s="254">
        <v>0</v>
      </c>
      <c r="T283" s="254" t="s">
        <v>582</v>
      </c>
      <c r="U283" s="275" t="s">
        <v>582</v>
      </c>
      <c r="V283" s="199" t="s">
        <v>839</v>
      </c>
      <c r="AA283" s="62"/>
    </row>
    <row r="284" ht="24" spans="1:27">
      <c r="A284" s="89" t="s">
        <v>847</v>
      </c>
      <c r="B284" s="234">
        <v>10</v>
      </c>
      <c r="C284" s="235" t="s">
        <v>875</v>
      </c>
      <c r="D284" s="236" t="s">
        <v>611</v>
      </c>
      <c r="E284" s="236" t="s">
        <v>876</v>
      </c>
      <c r="F284" s="235" t="s">
        <v>877</v>
      </c>
      <c r="G284" s="251">
        <v>2021</v>
      </c>
      <c r="H284" s="251">
        <v>199</v>
      </c>
      <c r="I284" s="251">
        <v>-147</v>
      </c>
      <c r="J284" s="251">
        <v>0</v>
      </c>
      <c r="K284" s="251">
        <v>8.63</v>
      </c>
      <c r="L284" s="252">
        <v>40</v>
      </c>
      <c r="M284" s="251">
        <v>8</v>
      </c>
      <c r="N284" s="254">
        <v>2</v>
      </c>
      <c r="O284" s="254">
        <v>12</v>
      </c>
      <c r="P284" s="254">
        <v>0</v>
      </c>
      <c r="Q284" s="254">
        <v>0</v>
      </c>
      <c r="R284" s="254">
        <v>0</v>
      </c>
      <c r="S284" s="254">
        <v>0</v>
      </c>
      <c r="T284" s="254" t="s">
        <v>851</v>
      </c>
      <c r="U284" s="275" t="s">
        <v>582</v>
      </c>
      <c r="V284" s="199"/>
      <c r="AA284" s="62"/>
    </row>
    <row r="285" ht="48" spans="1:27">
      <c r="A285" s="89" t="s">
        <v>847</v>
      </c>
      <c r="B285" s="234">
        <v>11</v>
      </c>
      <c r="C285" s="235" t="s">
        <v>878</v>
      </c>
      <c r="D285" s="236" t="s">
        <v>533</v>
      </c>
      <c r="E285" s="236" t="s">
        <v>879</v>
      </c>
      <c r="F285" s="235" t="s">
        <v>880</v>
      </c>
      <c r="G285" s="251">
        <v>3304.78</v>
      </c>
      <c r="H285" s="251">
        <v>44.7</v>
      </c>
      <c r="I285" s="251">
        <v>159.56</v>
      </c>
      <c r="J285" s="251">
        <v>80.15</v>
      </c>
      <c r="K285" s="251">
        <v>5.73</v>
      </c>
      <c r="L285" s="252">
        <v>22</v>
      </c>
      <c r="M285" s="251">
        <v>19.3</v>
      </c>
      <c r="N285" s="254">
        <v>0</v>
      </c>
      <c r="O285" s="254">
        <v>2</v>
      </c>
      <c r="P285" s="254">
        <v>0</v>
      </c>
      <c r="Q285" s="254">
        <v>0</v>
      </c>
      <c r="R285" s="254">
        <v>0</v>
      </c>
      <c r="S285" s="254">
        <v>0</v>
      </c>
      <c r="T285" s="254" t="s">
        <v>582</v>
      </c>
      <c r="U285" s="275" t="s">
        <v>582</v>
      </c>
      <c r="V285" s="199"/>
      <c r="AA285" s="62"/>
    </row>
    <row r="286" ht="36" spans="1:27">
      <c r="A286" s="89" t="s">
        <v>847</v>
      </c>
      <c r="B286" s="234">
        <v>12</v>
      </c>
      <c r="C286" s="235" t="s">
        <v>881</v>
      </c>
      <c r="D286" s="236" t="s">
        <v>611</v>
      </c>
      <c r="E286" s="236" t="s">
        <v>882</v>
      </c>
      <c r="F286" s="235" t="s">
        <v>883</v>
      </c>
      <c r="G286" s="251">
        <v>735</v>
      </c>
      <c r="H286" s="251">
        <v>32.2</v>
      </c>
      <c r="I286" s="251">
        <v>-23</v>
      </c>
      <c r="J286" s="251">
        <v>-19</v>
      </c>
      <c r="K286" s="251">
        <v>9</v>
      </c>
      <c r="L286" s="252">
        <v>9</v>
      </c>
      <c r="M286" s="251">
        <v>41</v>
      </c>
      <c r="N286" s="254">
        <v>0</v>
      </c>
      <c r="O286" s="254">
        <v>0</v>
      </c>
      <c r="P286" s="254">
        <v>2</v>
      </c>
      <c r="Q286" s="254">
        <v>0</v>
      </c>
      <c r="R286" s="254">
        <v>0</v>
      </c>
      <c r="S286" s="254">
        <v>0</v>
      </c>
      <c r="T286" s="254" t="s">
        <v>582</v>
      </c>
      <c r="U286" s="275" t="s">
        <v>582</v>
      </c>
      <c r="V286" s="199" t="s">
        <v>839</v>
      </c>
      <c r="AA286" s="62"/>
    </row>
    <row r="287" ht="24" spans="1:27">
      <c r="A287" s="89" t="s">
        <v>847</v>
      </c>
      <c r="B287" s="234">
        <v>13</v>
      </c>
      <c r="C287" s="238" t="s">
        <v>884</v>
      </c>
      <c r="D287" s="239" t="s">
        <v>533</v>
      </c>
      <c r="E287" s="239" t="s">
        <v>885</v>
      </c>
      <c r="F287" s="238" t="s">
        <v>886</v>
      </c>
      <c r="G287" s="255">
        <v>121550</v>
      </c>
      <c r="H287" s="255">
        <v>13.37</v>
      </c>
      <c r="I287" s="255">
        <v>39.58</v>
      </c>
      <c r="J287" s="255">
        <v>12.73</v>
      </c>
      <c r="K287" s="255">
        <v>3.04</v>
      </c>
      <c r="L287" s="256">
        <v>34</v>
      </c>
      <c r="M287" s="255">
        <v>13</v>
      </c>
      <c r="N287" s="258">
        <v>0</v>
      </c>
      <c r="O287" s="258">
        <v>2</v>
      </c>
      <c r="P287" s="258">
        <v>0</v>
      </c>
      <c r="Q287" s="258">
        <v>0</v>
      </c>
      <c r="R287" s="258">
        <v>1</v>
      </c>
      <c r="S287" s="258">
        <v>1</v>
      </c>
      <c r="T287" s="258" t="s">
        <v>851</v>
      </c>
      <c r="U287" s="276" t="s">
        <v>90</v>
      </c>
      <c r="V287" s="199"/>
      <c r="AA287" s="62"/>
    </row>
    <row r="288" ht="24" spans="1:27">
      <c r="A288" s="89" t="s">
        <v>847</v>
      </c>
      <c r="B288" s="234">
        <v>14</v>
      </c>
      <c r="C288" s="235" t="s">
        <v>887</v>
      </c>
      <c r="D288" s="236" t="s">
        <v>611</v>
      </c>
      <c r="E288" s="236" t="s">
        <v>888</v>
      </c>
      <c r="F288" s="235" t="s">
        <v>889</v>
      </c>
      <c r="G288" s="251">
        <v>32794</v>
      </c>
      <c r="H288" s="251">
        <v>46</v>
      </c>
      <c r="I288" s="251" t="s">
        <v>890</v>
      </c>
      <c r="J288" s="251">
        <v>191</v>
      </c>
      <c r="K288" s="251">
        <v>3.46</v>
      </c>
      <c r="L288" s="252">
        <v>117</v>
      </c>
      <c r="M288" s="251">
        <v>11</v>
      </c>
      <c r="N288" s="254">
        <v>3</v>
      </c>
      <c r="O288" s="254">
        <v>0</v>
      </c>
      <c r="P288" s="254">
        <v>0</v>
      </c>
      <c r="Q288" s="254">
        <v>0</v>
      </c>
      <c r="R288" s="254">
        <v>1</v>
      </c>
      <c r="S288" s="254">
        <v>0</v>
      </c>
      <c r="T288" s="254" t="s">
        <v>851</v>
      </c>
      <c r="U288" s="275" t="s">
        <v>582</v>
      </c>
      <c r="V288" s="199"/>
      <c r="AA288" s="62"/>
    </row>
    <row r="289" ht="36" spans="1:27">
      <c r="A289" s="89" t="s">
        <v>847</v>
      </c>
      <c r="B289" s="234">
        <v>15</v>
      </c>
      <c r="C289" s="240" t="s">
        <v>891</v>
      </c>
      <c r="D289" s="241" t="s">
        <v>99</v>
      </c>
      <c r="E289" s="241" t="s">
        <v>892</v>
      </c>
      <c r="F289" s="240" t="s">
        <v>893</v>
      </c>
      <c r="G289" s="260">
        <v>19182.27</v>
      </c>
      <c r="H289" s="260">
        <v>38</v>
      </c>
      <c r="I289" s="260">
        <v>272</v>
      </c>
      <c r="J289" s="260">
        <v>69</v>
      </c>
      <c r="K289" s="260">
        <v>3.3</v>
      </c>
      <c r="L289" s="261">
        <v>66</v>
      </c>
      <c r="M289" s="260">
        <v>12</v>
      </c>
      <c r="N289" s="262">
        <v>2</v>
      </c>
      <c r="O289" s="262">
        <v>0</v>
      </c>
      <c r="P289" s="262">
        <v>0</v>
      </c>
      <c r="Q289" s="262">
        <v>8</v>
      </c>
      <c r="R289" s="262">
        <v>0</v>
      </c>
      <c r="S289" s="262">
        <v>0</v>
      </c>
      <c r="T289" s="262" t="s">
        <v>76</v>
      </c>
      <c r="U289" s="277" t="s">
        <v>94</v>
      </c>
      <c r="V289" s="260"/>
      <c r="AA289" s="62"/>
    </row>
    <row r="290" ht="24.75" spans="1:27">
      <c r="A290" s="89" t="s">
        <v>847</v>
      </c>
      <c r="B290" s="234">
        <v>16</v>
      </c>
      <c r="C290" s="240" t="s">
        <v>894</v>
      </c>
      <c r="D290" s="241" t="s">
        <v>68</v>
      </c>
      <c r="E290" s="241" t="s">
        <v>895</v>
      </c>
      <c r="F290" s="240" t="s">
        <v>896</v>
      </c>
      <c r="G290" s="260">
        <v>8303.27</v>
      </c>
      <c r="H290" s="260">
        <v>71.14</v>
      </c>
      <c r="I290" s="260">
        <v>202</v>
      </c>
      <c r="J290" s="260">
        <v>92</v>
      </c>
      <c r="K290" s="260">
        <v>6.71</v>
      </c>
      <c r="L290" s="261">
        <v>18</v>
      </c>
      <c r="M290" s="260">
        <v>15.93</v>
      </c>
      <c r="N290" s="262">
        <v>0</v>
      </c>
      <c r="O290" s="262">
        <v>1</v>
      </c>
      <c r="P290" s="262">
        <v>0</v>
      </c>
      <c r="Q290" s="262">
        <v>0</v>
      </c>
      <c r="R290" s="262">
        <v>0</v>
      </c>
      <c r="S290" s="262">
        <v>0</v>
      </c>
      <c r="T290" s="262" t="s">
        <v>76</v>
      </c>
      <c r="U290" s="277" t="s">
        <v>94</v>
      </c>
      <c r="V290" s="199"/>
      <c r="AA290" s="62"/>
    </row>
    <row r="291" ht="24" spans="1:27">
      <c r="A291" s="89" t="s">
        <v>847</v>
      </c>
      <c r="B291" s="234">
        <v>17</v>
      </c>
      <c r="C291" s="242" t="s">
        <v>897</v>
      </c>
      <c r="D291" s="243" t="s">
        <v>611</v>
      </c>
      <c r="E291" s="243" t="s">
        <v>898</v>
      </c>
      <c r="F291" s="242" t="s">
        <v>899</v>
      </c>
      <c r="G291" s="263">
        <v>5900</v>
      </c>
      <c r="H291" s="263">
        <v>224</v>
      </c>
      <c r="I291" s="263">
        <v>70</v>
      </c>
      <c r="J291" s="263">
        <v>96</v>
      </c>
      <c r="K291" s="263">
        <v>5.7</v>
      </c>
      <c r="L291" s="264">
        <v>30</v>
      </c>
      <c r="M291" s="263">
        <v>32</v>
      </c>
      <c r="N291" s="265">
        <v>2</v>
      </c>
      <c r="O291" s="265">
        <v>9</v>
      </c>
      <c r="P291" s="265">
        <v>0</v>
      </c>
      <c r="Q291" s="265">
        <v>0</v>
      </c>
      <c r="R291" s="265">
        <v>1</v>
      </c>
      <c r="S291" s="265">
        <v>0</v>
      </c>
      <c r="T291" s="265" t="s">
        <v>851</v>
      </c>
      <c r="U291" s="278" t="s">
        <v>582</v>
      </c>
      <c r="V291" s="199"/>
      <c r="AA291" s="62"/>
    </row>
    <row r="292" ht="24" spans="1:27">
      <c r="A292" s="89" t="s">
        <v>847</v>
      </c>
      <c r="B292" s="234">
        <v>18</v>
      </c>
      <c r="C292" s="235" t="s">
        <v>900</v>
      </c>
      <c r="D292" s="243" t="s">
        <v>611</v>
      </c>
      <c r="E292" s="236" t="s">
        <v>901</v>
      </c>
      <c r="F292" s="235" t="s">
        <v>902</v>
      </c>
      <c r="G292" s="251">
        <v>16915</v>
      </c>
      <c r="H292" s="251">
        <v>25</v>
      </c>
      <c r="I292" s="251">
        <v>28.06</v>
      </c>
      <c r="J292" s="251">
        <v>26.89</v>
      </c>
      <c r="K292" s="251">
        <v>3</v>
      </c>
      <c r="L292" s="252">
        <v>43</v>
      </c>
      <c r="M292" s="251">
        <v>30</v>
      </c>
      <c r="N292" s="254">
        <v>0</v>
      </c>
      <c r="O292" s="254">
        <v>3</v>
      </c>
      <c r="P292" s="254">
        <v>0</v>
      </c>
      <c r="Q292" s="254">
        <v>2</v>
      </c>
      <c r="R292" s="254">
        <v>1</v>
      </c>
      <c r="S292" s="254">
        <v>0</v>
      </c>
      <c r="T292" s="254" t="s">
        <v>851</v>
      </c>
      <c r="U292" s="275" t="s">
        <v>582</v>
      </c>
      <c r="V292" s="199"/>
      <c r="AA292" s="62"/>
    </row>
    <row r="293" ht="24" spans="1:27">
      <c r="A293" s="89" t="s">
        <v>847</v>
      </c>
      <c r="B293" s="234">
        <v>19</v>
      </c>
      <c r="C293" s="235" t="s">
        <v>903</v>
      </c>
      <c r="D293" s="243" t="s">
        <v>611</v>
      </c>
      <c r="E293" s="236" t="s">
        <v>904</v>
      </c>
      <c r="F293" s="235" t="s">
        <v>905</v>
      </c>
      <c r="G293" s="251">
        <v>12761</v>
      </c>
      <c r="H293" s="251">
        <v>27.9</v>
      </c>
      <c r="I293" s="251">
        <v>28.6</v>
      </c>
      <c r="J293" s="251">
        <v>5.6</v>
      </c>
      <c r="K293" s="251">
        <v>5</v>
      </c>
      <c r="L293" s="252">
        <v>145</v>
      </c>
      <c r="M293" s="251">
        <v>56</v>
      </c>
      <c r="N293" s="254">
        <v>4</v>
      </c>
      <c r="O293" s="254">
        <v>0</v>
      </c>
      <c r="P293" s="254">
        <v>0</v>
      </c>
      <c r="Q293" s="254">
        <v>1</v>
      </c>
      <c r="R293" s="254">
        <v>1</v>
      </c>
      <c r="S293" s="254">
        <v>0</v>
      </c>
      <c r="T293" s="254" t="s">
        <v>582</v>
      </c>
      <c r="U293" s="275" t="s">
        <v>582</v>
      </c>
      <c r="V293" s="199"/>
      <c r="AA293" s="62"/>
    </row>
    <row r="294" ht="60.75" spans="1:27">
      <c r="A294" s="89" t="s">
        <v>847</v>
      </c>
      <c r="B294" s="234">
        <v>20</v>
      </c>
      <c r="C294" s="235" t="s">
        <v>906</v>
      </c>
      <c r="D294" s="236" t="s">
        <v>907</v>
      </c>
      <c r="E294" s="236" t="s">
        <v>908</v>
      </c>
      <c r="F294" s="235" t="s">
        <v>909</v>
      </c>
      <c r="G294" s="251">
        <v>29763.98</v>
      </c>
      <c r="H294" s="251">
        <v>71.47</v>
      </c>
      <c r="I294" s="251">
        <v>100</v>
      </c>
      <c r="J294" s="251">
        <v>13.05</v>
      </c>
      <c r="K294" s="251">
        <v>3.5</v>
      </c>
      <c r="L294" s="252">
        <v>22</v>
      </c>
      <c r="M294" s="251">
        <v>12</v>
      </c>
      <c r="N294" s="254">
        <v>0</v>
      </c>
      <c r="O294" s="254">
        <v>0</v>
      </c>
      <c r="P294" s="254">
        <v>0</v>
      </c>
      <c r="Q294" s="254">
        <v>0</v>
      </c>
      <c r="R294" s="254">
        <v>0</v>
      </c>
      <c r="S294" s="254">
        <v>0</v>
      </c>
      <c r="T294" s="254" t="s">
        <v>582</v>
      </c>
      <c r="U294" s="275" t="s">
        <v>582</v>
      </c>
      <c r="V294" s="199"/>
      <c r="AA294" s="62"/>
    </row>
    <row r="295" ht="36" spans="1:27">
      <c r="A295" s="89" t="s">
        <v>847</v>
      </c>
      <c r="B295" s="234">
        <v>21</v>
      </c>
      <c r="C295" s="235" t="s">
        <v>910</v>
      </c>
      <c r="D295" s="236" t="s">
        <v>611</v>
      </c>
      <c r="E295" s="236" t="s">
        <v>911</v>
      </c>
      <c r="F295" s="235" t="s">
        <v>912</v>
      </c>
      <c r="G295" s="251">
        <v>6356.3</v>
      </c>
      <c r="H295" s="251">
        <v>47.36</v>
      </c>
      <c r="I295" s="251">
        <v>85.09</v>
      </c>
      <c r="J295" s="251">
        <v>52.87</v>
      </c>
      <c r="K295" s="251">
        <v>4.75</v>
      </c>
      <c r="L295" s="252">
        <v>20</v>
      </c>
      <c r="M295" s="251">
        <v>20.83</v>
      </c>
      <c r="N295" s="254">
        <v>5</v>
      </c>
      <c r="O295" s="254">
        <v>3</v>
      </c>
      <c r="P295" s="254">
        <v>0</v>
      </c>
      <c r="Q295" s="254">
        <v>0</v>
      </c>
      <c r="R295" s="254">
        <v>1</v>
      </c>
      <c r="S295" s="254">
        <v>0</v>
      </c>
      <c r="T295" s="254" t="s">
        <v>582</v>
      </c>
      <c r="U295" s="275" t="s">
        <v>582</v>
      </c>
      <c r="V295" s="199"/>
      <c r="AA295" s="62"/>
    </row>
    <row r="296" ht="24" spans="1:27">
      <c r="A296" s="89" t="s">
        <v>847</v>
      </c>
      <c r="B296" s="234">
        <v>22</v>
      </c>
      <c r="C296" s="235" t="s">
        <v>913</v>
      </c>
      <c r="D296" s="236" t="s">
        <v>611</v>
      </c>
      <c r="E296" s="236" t="s">
        <v>914</v>
      </c>
      <c r="F296" s="235" t="s">
        <v>915</v>
      </c>
      <c r="G296" s="251">
        <v>5832.26</v>
      </c>
      <c r="H296" s="251">
        <v>68.86</v>
      </c>
      <c r="I296" s="251">
        <v>68.73</v>
      </c>
      <c r="J296" s="251">
        <v>57</v>
      </c>
      <c r="K296" s="251">
        <v>4.7</v>
      </c>
      <c r="L296" s="252">
        <v>13</v>
      </c>
      <c r="M296" s="251">
        <v>10.8</v>
      </c>
      <c r="N296" s="254">
        <v>0</v>
      </c>
      <c r="O296" s="254">
        <v>1</v>
      </c>
      <c r="P296" s="254">
        <v>0</v>
      </c>
      <c r="Q296" s="254">
        <v>0</v>
      </c>
      <c r="R296" s="254">
        <v>0</v>
      </c>
      <c r="S296" s="254">
        <v>0</v>
      </c>
      <c r="T296" s="254" t="s">
        <v>582</v>
      </c>
      <c r="U296" s="275" t="s">
        <v>582</v>
      </c>
      <c r="V296" s="199"/>
      <c r="AA296" s="62"/>
    </row>
    <row r="297" ht="24" spans="1:27">
      <c r="A297" s="89" t="s">
        <v>847</v>
      </c>
      <c r="B297" s="234">
        <v>23</v>
      </c>
      <c r="C297" s="235" t="s">
        <v>916</v>
      </c>
      <c r="D297" s="236" t="s">
        <v>533</v>
      </c>
      <c r="E297" s="236" t="s">
        <v>849</v>
      </c>
      <c r="F297" s="235" t="s">
        <v>917</v>
      </c>
      <c r="G297" s="251">
        <v>9004.7</v>
      </c>
      <c r="H297" s="251">
        <v>16.59</v>
      </c>
      <c r="I297" s="251">
        <v>55.27</v>
      </c>
      <c r="J297" s="251">
        <v>37.16</v>
      </c>
      <c r="K297" s="251">
        <v>4.74</v>
      </c>
      <c r="L297" s="252">
        <v>56</v>
      </c>
      <c r="M297" s="251">
        <v>17.5</v>
      </c>
      <c r="N297" s="254">
        <v>0</v>
      </c>
      <c r="O297" s="254">
        <v>2</v>
      </c>
      <c r="P297" s="254">
        <v>0</v>
      </c>
      <c r="Q297" s="254">
        <v>1</v>
      </c>
      <c r="R297" s="254">
        <v>0</v>
      </c>
      <c r="S297" s="254">
        <v>0</v>
      </c>
      <c r="T297" s="254" t="s">
        <v>851</v>
      </c>
      <c r="U297" s="124" t="s">
        <v>72</v>
      </c>
      <c r="V297" s="199"/>
      <c r="AA297" s="62"/>
    </row>
    <row r="298" ht="24" spans="1:27">
      <c r="A298" s="89" t="s">
        <v>847</v>
      </c>
      <c r="B298" s="234">
        <v>24</v>
      </c>
      <c r="C298" s="235" t="s">
        <v>918</v>
      </c>
      <c r="D298" s="236" t="s">
        <v>611</v>
      </c>
      <c r="E298" s="236" t="s">
        <v>919</v>
      </c>
      <c r="F298" s="235" t="s">
        <v>920</v>
      </c>
      <c r="G298" s="251">
        <v>3023.49</v>
      </c>
      <c r="H298" s="251">
        <v>78.8</v>
      </c>
      <c r="I298" s="251" t="s">
        <v>890</v>
      </c>
      <c r="J298" s="251">
        <v>89</v>
      </c>
      <c r="K298" s="251">
        <v>8.08</v>
      </c>
      <c r="L298" s="252">
        <v>14</v>
      </c>
      <c r="M298" s="251">
        <v>17.5</v>
      </c>
      <c r="N298" s="254">
        <v>2</v>
      </c>
      <c r="O298" s="254">
        <v>1</v>
      </c>
      <c r="P298" s="254">
        <v>0</v>
      </c>
      <c r="Q298" s="254">
        <v>0</v>
      </c>
      <c r="R298" s="254">
        <v>0</v>
      </c>
      <c r="S298" s="254">
        <v>0</v>
      </c>
      <c r="T298" s="254" t="s">
        <v>851</v>
      </c>
      <c r="U298" s="275" t="s">
        <v>582</v>
      </c>
      <c r="V298" s="199"/>
      <c r="AA298" s="62"/>
    </row>
    <row r="299" ht="24" spans="1:27">
      <c r="A299" s="89" t="s">
        <v>847</v>
      </c>
      <c r="B299" s="234">
        <v>25</v>
      </c>
      <c r="C299" s="235" t="s">
        <v>921</v>
      </c>
      <c r="D299" s="236" t="s">
        <v>611</v>
      </c>
      <c r="E299" s="236" t="s">
        <v>566</v>
      </c>
      <c r="F299" s="235" t="s">
        <v>922</v>
      </c>
      <c r="G299" s="251">
        <v>13251.6</v>
      </c>
      <c r="H299" s="251">
        <v>63.7</v>
      </c>
      <c r="I299" s="251">
        <v>126.1</v>
      </c>
      <c r="J299" s="251">
        <v>113.9</v>
      </c>
      <c r="K299" s="251">
        <v>3.45</v>
      </c>
      <c r="L299" s="252">
        <v>21</v>
      </c>
      <c r="M299" s="251">
        <v>2.3</v>
      </c>
      <c r="N299" s="254">
        <v>0</v>
      </c>
      <c r="O299" s="254">
        <v>0</v>
      </c>
      <c r="P299" s="254">
        <v>3</v>
      </c>
      <c r="Q299" s="254">
        <v>0</v>
      </c>
      <c r="R299" s="254">
        <v>0</v>
      </c>
      <c r="S299" s="254">
        <v>0</v>
      </c>
      <c r="T299" s="254" t="s">
        <v>582</v>
      </c>
      <c r="U299" s="275" t="s">
        <v>582</v>
      </c>
      <c r="V299" s="198"/>
      <c r="AA299" s="62"/>
    </row>
    <row r="300" ht="73.5" spans="1:27">
      <c r="A300" s="89" t="s">
        <v>847</v>
      </c>
      <c r="B300" s="234">
        <v>26</v>
      </c>
      <c r="C300" s="235" t="s">
        <v>923</v>
      </c>
      <c r="D300" s="236" t="s">
        <v>853</v>
      </c>
      <c r="E300" s="236" t="s">
        <v>924</v>
      </c>
      <c r="F300" s="235" t="s">
        <v>925</v>
      </c>
      <c r="G300" s="251">
        <v>5376.33</v>
      </c>
      <c r="H300" s="251">
        <v>203.51</v>
      </c>
      <c r="I300" s="251">
        <v>254.19</v>
      </c>
      <c r="J300" s="251">
        <v>316.53</v>
      </c>
      <c r="K300" s="251">
        <v>6.68</v>
      </c>
      <c r="L300" s="252">
        <v>21</v>
      </c>
      <c r="M300" s="251">
        <v>14.2</v>
      </c>
      <c r="N300" s="254">
        <v>0</v>
      </c>
      <c r="O300" s="254">
        <v>0</v>
      </c>
      <c r="P300" s="254">
        <v>0</v>
      </c>
      <c r="Q300" s="254">
        <v>0</v>
      </c>
      <c r="R300" s="254">
        <v>0</v>
      </c>
      <c r="S300" s="254">
        <v>0</v>
      </c>
      <c r="T300" s="254" t="s">
        <v>582</v>
      </c>
      <c r="U300" s="279" t="s">
        <v>90</v>
      </c>
      <c r="V300" s="199"/>
      <c r="AA300" s="62"/>
    </row>
    <row r="301" ht="24" spans="1:27">
      <c r="A301" s="89" t="s">
        <v>847</v>
      </c>
      <c r="B301" s="234">
        <v>27</v>
      </c>
      <c r="C301" s="235" t="s">
        <v>926</v>
      </c>
      <c r="D301" s="236" t="s">
        <v>611</v>
      </c>
      <c r="E301" s="236" t="s">
        <v>854</v>
      </c>
      <c r="F301" s="235" t="s">
        <v>927</v>
      </c>
      <c r="G301" s="251">
        <v>2957.06</v>
      </c>
      <c r="H301" s="251">
        <v>60.64</v>
      </c>
      <c r="I301" s="251"/>
      <c r="J301" s="251">
        <v>11.4</v>
      </c>
      <c r="K301" s="251">
        <v>5.45</v>
      </c>
      <c r="L301" s="252">
        <v>23</v>
      </c>
      <c r="M301" s="251">
        <v>13.22</v>
      </c>
      <c r="N301" s="254">
        <v>3</v>
      </c>
      <c r="O301" s="254">
        <v>1</v>
      </c>
      <c r="P301" s="254">
        <v>0</v>
      </c>
      <c r="Q301" s="254">
        <v>0</v>
      </c>
      <c r="R301" s="254">
        <v>1</v>
      </c>
      <c r="S301" s="254">
        <v>0</v>
      </c>
      <c r="T301" s="254" t="s">
        <v>851</v>
      </c>
      <c r="U301" s="275" t="s">
        <v>582</v>
      </c>
      <c r="V301" s="199"/>
      <c r="AA301" s="62"/>
    </row>
    <row r="302" ht="24" spans="1:27">
      <c r="A302" s="89" t="s">
        <v>847</v>
      </c>
      <c r="B302" s="234">
        <v>28</v>
      </c>
      <c r="C302" s="235" t="s">
        <v>928</v>
      </c>
      <c r="D302" s="236" t="s">
        <v>853</v>
      </c>
      <c r="E302" s="236" t="s">
        <v>929</v>
      </c>
      <c r="F302" s="235" t="s">
        <v>930</v>
      </c>
      <c r="G302" s="251">
        <v>20277</v>
      </c>
      <c r="H302" s="251">
        <v>43.6</v>
      </c>
      <c r="I302" s="251"/>
      <c r="J302" s="251"/>
      <c r="K302" s="251">
        <v>5.51</v>
      </c>
      <c r="L302" s="252">
        <v>48</v>
      </c>
      <c r="M302" s="251">
        <v>12</v>
      </c>
      <c r="N302" s="254">
        <v>0</v>
      </c>
      <c r="O302" s="254">
        <v>0</v>
      </c>
      <c r="P302" s="254">
        <v>0</v>
      </c>
      <c r="Q302" s="254">
        <v>1</v>
      </c>
      <c r="R302" s="254">
        <v>1</v>
      </c>
      <c r="S302" s="254">
        <v>0</v>
      </c>
      <c r="T302" s="254" t="s">
        <v>851</v>
      </c>
      <c r="U302" s="275" t="s">
        <v>582</v>
      </c>
      <c r="V302" s="198"/>
      <c r="AA302" s="62"/>
    </row>
    <row r="303" ht="24" spans="1:26">
      <c r="A303" s="245" t="s">
        <v>931</v>
      </c>
      <c r="B303" s="84">
        <v>1</v>
      </c>
      <c r="C303" s="90" t="s">
        <v>932</v>
      </c>
      <c r="D303" s="90" t="s">
        <v>99</v>
      </c>
      <c r="E303" s="90" t="s">
        <v>163</v>
      </c>
      <c r="F303" s="90" t="s">
        <v>933</v>
      </c>
      <c r="G303" s="199">
        <v>20581</v>
      </c>
      <c r="H303" s="199">
        <v>19</v>
      </c>
      <c r="I303" s="199">
        <v>247</v>
      </c>
      <c r="J303" s="199">
        <v>98</v>
      </c>
      <c r="K303" s="199">
        <v>5.87</v>
      </c>
      <c r="L303" s="216">
        <v>82</v>
      </c>
      <c r="M303" s="199">
        <v>18</v>
      </c>
      <c r="N303" s="99">
        <v>5</v>
      </c>
      <c r="O303" s="101">
        <v>20</v>
      </c>
      <c r="P303" s="101">
        <v>0</v>
      </c>
      <c r="Q303" s="101">
        <v>6</v>
      </c>
      <c r="R303" s="101">
        <v>1</v>
      </c>
      <c r="S303" s="101">
        <v>1</v>
      </c>
      <c r="T303" s="101" t="s">
        <v>94</v>
      </c>
      <c r="U303" s="107" t="s">
        <v>76</v>
      </c>
      <c r="V303" s="196"/>
      <c r="Z303" s="62"/>
    </row>
    <row r="304" ht="24" spans="1:26">
      <c r="A304" s="245" t="s">
        <v>931</v>
      </c>
      <c r="B304" s="84">
        <v>2</v>
      </c>
      <c r="C304" s="90" t="s">
        <v>934</v>
      </c>
      <c r="D304" s="90" t="s">
        <v>99</v>
      </c>
      <c r="E304" s="141" t="s">
        <v>183</v>
      </c>
      <c r="F304" s="90" t="s">
        <v>935</v>
      </c>
      <c r="G304" s="198">
        <v>12911</v>
      </c>
      <c r="H304" s="198">
        <v>28.81</v>
      </c>
      <c r="I304" s="198">
        <v>32.3</v>
      </c>
      <c r="J304" s="198">
        <v>36.27</v>
      </c>
      <c r="K304" s="198">
        <v>3.18</v>
      </c>
      <c r="L304" s="215">
        <v>38</v>
      </c>
      <c r="M304" s="198">
        <v>16.4</v>
      </c>
      <c r="N304" s="99">
        <v>1</v>
      </c>
      <c r="O304" s="99">
        <v>10</v>
      </c>
      <c r="P304" s="99">
        <v>0</v>
      </c>
      <c r="Q304" s="99">
        <v>0</v>
      </c>
      <c r="R304" s="99">
        <v>2</v>
      </c>
      <c r="S304" s="99">
        <v>1</v>
      </c>
      <c r="T304" s="99" t="s">
        <v>76</v>
      </c>
      <c r="U304" s="107" t="s">
        <v>76</v>
      </c>
      <c r="V304" s="196"/>
      <c r="Z304" s="62"/>
    </row>
    <row r="305" ht="24" spans="1:26">
      <c r="A305" s="245" t="s">
        <v>931</v>
      </c>
      <c r="B305" s="84">
        <v>3</v>
      </c>
      <c r="C305" s="90" t="s">
        <v>936</v>
      </c>
      <c r="D305" s="90" t="s">
        <v>68</v>
      </c>
      <c r="E305" s="141" t="s">
        <v>308</v>
      </c>
      <c r="F305" s="90" t="s">
        <v>937</v>
      </c>
      <c r="G305" s="198">
        <v>11743</v>
      </c>
      <c r="H305" s="198">
        <v>35.43</v>
      </c>
      <c r="I305" s="198">
        <v>94.52</v>
      </c>
      <c r="J305" s="198">
        <v>14.81</v>
      </c>
      <c r="K305" s="198">
        <v>5.49</v>
      </c>
      <c r="L305" s="215">
        <v>89</v>
      </c>
      <c r="M305" s="198">
        <v>31.3</v>
      </c>
      <c r="N305" s="99">
        <v>4</v>
      </c>
      <c r="O305" s="99">
        <v>2</v>
      </c>
      <c r="P305" s="99">
        <v>2</v>
      </c>
      <c r="Q305" s="99">
        <v>0</v>
      </c>
      <c r="R305" s="99">
        <v>3</v>
      </c>
      <c r="S305" s="99">
        <v>0</v>
      </c>
      <c r="T305" s="99" t="s">
        <v>76</v>
      </c>
      <c r="U305" s="107" t="s">
        <v>76</v>
      </c>
      <c r="V305" s="226"/>
      <c r="Z305" s="62"/>
    </row>
    <row r="306" ht="24" spans="1:26">
      <c r="A306" s="245" t="s">
        <v>931</v>
      </c>
      <c r="B306" s="84">
        <v>4</v>
      </c>
      <c r="C306" s="90" t="s">
        <v>938</v>
      </c>
      <c r="D306" s="90" t="s">
        <v>68</v>
      </c>
      <c r="E306" s="141" t="s">
        <v>163</v>
      </c>
      <c r="F306" s="90" t="s">
        <v>939</v>
      </c>
      <c r="G306" s="198">
        <v>63921</v>
      </c>
      <c r="H306" s="198">
        <v>23.35</v>
      </c>
      <c r="I306" s="198">
        <v>30.29</v>
      </c>
      <c r="J306" s="198">
        <v>24.58</v>
      </c>
      <c r="K306" s="198">
        <v>2.57</v>
      </c>
      <c r="L306" s="215">
        <v>24</v>
      </c>
      <c r="M306" s="198">
        <v>28.5</v>
      </c>
      <c r="N306" s="99">
        <v>2</v>
      </c>
      <c r="O306" s="99">
        <v>13</v>
      </c>
      <c r="P306" s="99">
        <v>0</v>
      </c>
      <c r="Q306" s="99">
        <v>0</v>
      </c>
      <c r="R306" s="99">
        <v>1</v>
      </c>
      <c r="S306" s="99">
        <v>0</v>
      </c>
      <c r="T306" s="99" t="s">
        <v>94</v>
      </c>
      <c r="U306" s="107" t="s">
        <v>76</v>
      </c>
      <c r="V306" s="196"/>
      <c r="Z306" s="62"/>
    </row>
    <row r="307" ht="24" spans="1:26">
      <c r="A307" s="245" t="s">
        <v>931</v>
      </c>
      <c r="B307" s="84">
        <v>5</v>
      </c>
      <c r="C307" s="90" t="s">
        <v>940</v>
      </c>
      <c r="D307" s="90" t="s">
        <v>68</v>
      </c>
      <c r="E307" s="141" t="s">
        <v>941</v>
      </c>
      <c r="F307" s="90" t="s">
        <v>942</v>
      </c>
      <c r="G307" s="198">
        <v>3308</v>
      </c>
      <c r="H307" s="198">
        <v>55.88</v>
      </c>
      <c r="I307" s="198">
        <v>50.67</v>
      </c>
      <c r="J307" s="198">
        <v>25.69</v>
      </c>
      <c r="K307" s="198">
        <v>12.7</v>
      </c>
      <c r="L307" s="215">
        <v>20</v>
      </c>
      <c r="M307" s="198">
        <v>21</v>
      </c>
      <c r="N307" s="99">
        <v>0</v>
      </c>
      <c r="O307" s="99">
        <v>24</v>
      </c>
      <c r="P307" s="99">
        <v>0</v>
      </c>
      <c r="Q307" s="99">
        <v>0</v>
      </c>
      <c r="R307" s="99">
        <v>1</v>
      </c>
      <c r="S307" s="99">
        <v>0</v>
      </c>
      <c r="T307" s="99" t="s">
        <v>76</v>
      </c>
      <c r="U307" s="98" t="s">
        <v>94</v>
      </c>
      <c r="V307" s="196"/>
      <c r="Z307" s="62"/>
    </row>
    <row r="308" ht="24" spans="1:26">
      <c r="A308" s="245" t="s">
        <v>931</v>
      </c>
      <c r="B308" s="84">
        <v>6</v>
      </c>
      <c r="C308" s="90" t="s">
        <v>943</v>
      </c>
      <c r="D308" s="90" t="s">
        <v>68</v>
      </c>
      <c r="E308" s="90" t="s">
        <v>944</v>
      </c>
      <c r="F308" s="90" t="s">
        <v>945</v>
      </c>
      <c r="G308" s="198">
        <v>3947</v>
      </c>
      <c r="H308" s="198">
        <v>31.1</v>
      </c>
      <c r="I308" s="198">
        <v>36.4</v>
      </c>
      <c r="J308" s="198">
        <v>12.9</v>
      </c>
      <c r="K308" s="198">
        <v>4.6</v>
      </c>
      <c r="L308" s="215">
        <v>23</v>
      </c>
      <c r="M308" s="198">
        <v>42.6</v>
      </c>
      <c r="N308" s="99">
        <v>2</v>
      </c>
      <c r="O308" s="99">
        <v>19</v>
      </c>
      <c r="P308" s="99">
        <v>0</v>
      </c>
      <c r="Q308" s="99">
        <v>0</v>
      </c>
      <c r="R308" s="99">
        <v>1</v>
      </c>
      <c r="S308" s="99">
        <v>0</v>
      </c>
      <c r="T308" s="99" t="s">
        <v>76</v>
      </c>
      <c r="U308" s="98" t="s">
        <v>94</v>
      </c>
      <c r="V308" s="226"/>
      <c r="Z308" s="62"/>
    </row>
    <row r="309" ht="24" spans="1:26">
      <c r="A309" s="89" t="s">
        <v>946</v>
      </c>
      <c r="B309" s="91">
        <v>1</v>
      </c>
      <c r="C309" s="91" t="s">
        <v>947</v>
      </c>
      <c r="D309" s="84" t="s">
        <v>99</v>
      </c>
      <c r="E309" s="246" t="s">
        <v>948</v>
      </c>
      <c r="F309" s="247" t="s">
        <v>949</v>
      </c>
      <c r="G309" s="198">
        <v>24953</v>
      </c>
      <c r="H309" s="198">
        <f>29.8%*100</f>
        <v>29.8</v>
      </c>
      <c r="I309" s="198">
        <f>77.83%*100</f>
        <v>77.83</v>
      </c>
      <c r="J309" s="198">
        <f>72.92%*100</f>
        <v>72.92</v>
      </c>
      <c r="K309" s="198">
        <f>3.28%*100</f>
        <v>3.28</v>
      </c>
      <c r="L309" s="215">
        <v>129</v>
      </c>
      <c r="M309" s="198">
        <f>14.93%*100</f>
        <v>14.93</v>
      </c>
      <c r="N309" s="101">
        <v>5</v>
      </c>
      <c r="O309" s="99">
        <v>0</v>
      </c>
      <c r="P309" s="99">
        <v>2</v>
      </c>
      <c r="Q309" s="99">
        <v>0</v>
      </c>
      <c r="R309" s="99">
        <v>0</v>
      </c>
      <c r="S309" s="99">
        <v>0</v>
      </c>
      <c r="T309" s="99" t="s">
        <v>94</v>
      </c>
      <c r="U309" s="98" t="s">
        <v>94</v>
      </c>
      <c r="V309" s="226"/>
      <c r="Z309" s="62"/>
    </row>
    <row r="310" ht="24" spans="1:26">
      <c r="A310" s="89" t="s">
        <v>946</v>
      </c>
      <c r="B310" s="91">
        <v>2</v>
      </c>
      <c r="C310" s="84" t="s">
        <v>950</v>
      </c>
      <c r="D310" s="84" t="s">
        <v>951</v>
      </c>
      <c r="E310" s="84" t="s">
        <v>952</v>
      </c>
      <c r="F310" s="84" t="s">
        <v>953</v>
      </c>
      <c r="G310" s="198">
        <v>5000.9</v>
      </c>
      <c r="H310" s="198">
        <v>76.19</v>
      </c>
      <c r="I310" s="198"/>
      <c r="J310" s="198">
        <v>90.8</v>
      </c>
      <c r="K310" s="198">
        <v>5.15</v>
      </c>
      <c r="L310" s="215">
        <v>27</v>
      </c>
      <c r="M310" s="198">
        <v>13.8</v>
      </c>
      <c r="N310" s="101">
        <v>0</v>
      </c>
      <c r="O310" s="99">
        <v>3</v>
      </c>
      <c r="P310" s="99">
        <v>2</v>
      </c>
      <c r="Q310" s="99">
        <v>1</v>
      </c>
      <c r="R310" s="99">
        <v>0</v>
      </c>
      <c r="S310" s="99">
        <v>0</v>
      </c>
      <c r="T310" s="99" t="s">
        <v>76</v>
      </c>
      <c r="U310" s="98" t="s">
        <v>94</v>
      </c>
      <c r="V310" s="196"/>
      <c r="Z310" s="62"/>
    </row>
    <row r="311" ht="24" spans="1:26">
      <c r="A311" s="89" t="s">
        <v>946</v>
      </c>
      <c r="B311" s="91">
        <v>3</v>
      </c>
      <c r="C311" s="91" t="s">
        <v>954</v>
      </c>
      <c r="D311" s="91" t="s">
        <v>224</v>
      </c>
      <c r="E311" s="91" t="s">
        <v>143</v>
      </c>
      <c r="F311" s="84" t="s">
        <v>955</v>
      </c>
      <c r="G311" s="198">
        <v>8994.68</v>
      </c>
      <c r="H311" s="266">
        <v>34.07</v>
      </c>
      <c r="I311" s="198">
        <f>33.56%*100</f>
        <v>33.56</v>
      </c>
      <c r="J311" s="198">
        <f>40.59%*100</f>
        <v>40.59</v>
      </c>
      <c r="K311" s="198">
        <f>3.18%*100</f>
        <v>3.18</v>
      </c>
      <c r="L311" s="215">
        <v>15</v>
      </c>
      <c r="M311" s="198">
        <f>8%*100</f>
        <v>8</v>
      </c>
      <c r="N311" s="101">
        <v>0</v>
      </c>
      <c r="O311" s="99">
        <v>0</v>
      </c>
      <c r="P311" s="99">
        <v>0</v>
      </c>
      <c r="Q311" s="99">
        <v>0</v>
      </c>
      <c r="R311" s="99">
        <v>1</v>
      </c>
      <c r="S311" s="99">
        <v>0</v>
      </c>
      <c r="T311" s="99" t="s">
        <v>76</v>
      </c>
      <c r="U311" s="98" t="s">
        <v>94</v>
      </c>
      <c r="V311" s="226"/>
      <c r="Z311" s="62"/>
    </row>
    <row r="312" ht="24" spans="1:26">
      <c r="A312" s="89" t="s">
        <v>946</v>
      </c>
      <c r="B312" s="91">
        <v>4</v>
      </c>
      <c r="C312" s="248" t="s">
        <v>956</v>
      </c>
      <c r="D312" s="248" t="s">
        <v>68</v>
      </c>
      <c r="E312" s="138" t="s">
        <v>143</v>
      </c>
      <c r="F312" s="249" t="s">
        <v>957</v>
      </c>
      <c r="G312" s="267">
        <v>3676.83</v>
      </c>
      <c r="H312" s="267">
        <v>19.44</v>
      </c>
      <c r="I312" s="267">
        <v>53.85</v>
      </c>
      <c r="J312" s="267">
        <v>39.71</v>
      </c>
      <c r="K312" s="267">
        <v>3.61</v>
      </c>
      <c r="L312" s="268">
        <v>26</v>
      </c>
      <c r="M312" s="267">
        <v>26</v>
      </c>
      <c r="N312" s="270">
        <v>0</v>
      </c>
      <c r="O312" s="271">
        <v>0</v>
      </c>
      <c r="P312" s="271">
        <v>0</v>
      </c>
      <c r="Q312" s="271">
        <v>1</v>
      </c>
      <c r="R312" s="271">
        <v>1</v>
      </c>
      <c r="S312" s="271">
        <v>0</v>
      </c>
      <c r="T312" s="271" t="s">
        <v>94</v>
      </c>
      <c r="U312" s="280" t="s">
        <v>94</v>
      </c>
      <c r="V312" s="196"/>
      <c r="Z312" s="62"/>
    </row>
    <row r="313" ht="24" spans="1:26">
      <c r="A313" s="89" t="s">
        <v>946</v>
      </c>
      <c r="B313" s="91">
        <v>5</v>
      </c>
      <c r="C313" s="84" t="s">
        <v>958</v>
      </c>
      <c r="D313" s="84" t="s">
        <v>68</v>
      </c>
      <c r="E313" s="84" t="s">
        <v>959</v>
      </c>
      <c r="F313" s="91" t="s">
        <v>960</v>
      </c>
      <c r="G313" s="198">
        <v>9795</v>
      </c>
      <c r="H313" s="198">
        <f>37%*100</f>
        <v>37</v>
      </c>
      <c r="I313" s="198">
        <f>50%*100</f>
        <v>50</v>
      </c>
      <c r="J313" s="198">
        <f>47%*100</f>
        <v>47</v>
      </c>
      <c r="K313" s="198">
        <f>4.38%*100</f>
        <v>4.38</v>
      </c>
      <c r="L313" s="215">
        <v>45</v>
      </c>
      <c r="M313" s="198">
        <f>34%*100</f>
        <v>34</v>
      </c>
      <c r="N313" s="101">
        <v>3</v>
      </c>
      <c r="O313" s="99">
        <v>4</v>
      </c>
      <c r="P313" s="99">
        <v>0</v>
      </c>
      <c r="Q313" s="99">
        <v>0</v>
      </c>
      <c r="R313" s="99">
        <v>0</v>
      </c>
      <c r="S313" s="99">
        <v>2</v>
      </c>
      <c r="T313" s="99" t="s">
        <v>76</v>
      </c>
      <c r="U313" s="98" t="s">
        <v>94</v>
      </c>
      <c r="V313" s="196"/>
      <c r="Z313" s="62"/>
    </row>
    <row r="314" ht="24" spans="1:26">
      <c r="A314" s="89" t="s">
        <v>946</v>
      </c>
      <c r="B314" s="91">
        <v>6</v>
      </c>
      <c r="C314" s="84" t="s">
        <v>961</v>
      </c>
      <c r="D314" s="84" t="s">
        <v>99</v>
      </c>
      <c r="E314" s="84" t="s">
        <v>959</v>
      </c>
      <c r="F314" s="84" t="s">
        <v>962</v>
      </c>
      <c r="G314" s="198">
        <v>37357.33</v>
      </c>
      <c r="H314" s="198">
        <f>25.84%*100</f>
        <v>25.84</v>
      </c>
      <c r="I314" s="198">
        <f>9.46%*100</f>
        <v>9.46</v>
      </c>
      <c r="J314" s="198">
        <f>25.76%*100</f>
        <v>25.76</v>
      </c>
      <c r="K314" s="198">
        <v>0.035</v>
      </c>
      <c r="L314" s="215">
        <v>75</v>
      </c>
      <c r="M314" s="198">
        <f>16.48%*100</f>
        <v>16.48</v>
      </c>
      <c r="N314" s="99">
        <v>3</v>
      </c>
      <c r="O314" s="99">
        <v>4</v>
      </c>
      <c r="P314" s="99">
        <v>0</v>
      </c>
      <c r="Q314" s="99">
        <v>1</v>
      </c>
      <c r="R314" s="99">
        <v>2</v>
      </c>
      <c r="S314" s="99">
        <v>1</v>
      </c>
      <c r="T314" s="99" t="s">
        <v>76</v>
      </c>
      <c r="U314" s="98" t="s">
        <v>94</v>
      </c>
      <c r="V314" s="196"/>
      <c r="Z314" s="62"/>
    </row>
    <row r="315" ht="24" spans="1:26">
      <c r="A315" s="89" t="s">
        <v>946</v>
      </c>
      <c r="B315" s="91">
        <v>7</v>
      </c>
      <c r="C315" s="91" t="s">
        <v>963</v>
      </c>
      <c r="D315" s="84" t="s">
        <v>99</v>
      </c>
      <c r="E315" s="84" t="s">
        <v>964</v>
      </c>
      <c r="F315" s="84" t="s">
        <v>965</v>
      </c>
      <c r="G315" s="198">
        <v>26092</v>
      </c>
      <c r="H315" s="198">
        <v>26.73</v>
      </c>
      <c r="I315" s="198">
        <v>26.1</v>
      </c>
      <c r="J315" s="198">
        <v>32.36</v>
      </c>
      <c r="K315" s="198">
        <v>2.59</v>
      </c>
      <c r="L315" s="215">
        <v>10</v>
      </c>
      <c r="M315" s="198">
        <v>6.6</v>
      </c>
      <c r="N315" s="101">
        <v>2</v>
      </c>
      <c r="O315" s="99">
        <v>5</v>
      </c>
      <c r="P315" s="99">
        <v>0</v>
      </c>
      <c r="Q315" s="99">
        <v>0</v>
      </c>
      <c r="R315" s="99">
        <v>0</v>
      </c>
      <c r="S315" s="99">
        <v>0</v>
      </c>
      <c r="T315" s="99" t="s">
        <v>94</v>
      </c>
      <c r="U315" s="98" t="s">
        <v>94</v>
      </c>
      <c r="V315" s="196"/>
      <c r="Z315" s="62"/>
    </row>
    <row r="316" ht="24" spans="1:26">
      <c r="A316" s="89" t="s">
        <v>946</v>
      </c>
      <c r="B316" s="91">
        <v>8</v>
      </c>
      <c r="C316" s="91" t="s">
        <v>966</v>
      </c>
      <c r="D316" s="84" t="s">
        <v>68</v>
      </c>
      <c r="E316" s="84" t="s">
        <v>967</v>
      </c>
      <c r="F316" s="84" t="s">
        <v>968</v>
      </c>
      <c r="G316" s="198">
        <v>8362.53</v>
      </c>
      <c r="H316" s="198">
        <v>24</v>
      </c>
      <c r="I316" s="198">
        <v>51</v>
      </c>
      <c r="J316" s="198">
        <v>27</v>
      </c>
      <c r="K316" s="198">
        <v>2.68</v>
      </c>
      <c r="L316" s="215">
        <v>10</v>
      </c>
      <c r="M316" s="198">
        <v>8.3</v>
      </c>
      <c r="N316" s="99">
        <v>0</v>
      </c>
      <c r="O316" s="99">
        <v>0</v>
      </c>
      <c r="P316" s="99">
        <v>0</v>
      </c>
      <c r="Q316" s="99">
        <v>0</v>
      </c>
      <c r="R316" s="99">
        <v>0</v>
      </c>
      <c r="S316" s="99">
        <v>0</v>
      </c>
      <c r="T316" s="99" t="s">
        <v>94</v>
      </c>
      <c r="U316" s="98" t="s">
        <v>94</v>
      </c>
      <c r="V316" s="196"/>
      <c r="Z316" s="62"/>
    </row>
    <row r="317" ht="24" spans="1:26">
      <c r="A317" s="89" t="s">
        <v>946</v>
      </c>
      <c r="B317" s="91">
        <v>9</v>
      </c>
      <c r="C317" s="84" t="s">
        <v>969</v>
      </c>
      <c r="D317" s="84" t="s">
        <v>68</v>
      </c>
      <c r="E317" s="91" t="s">
        <v>970</v>
      </c>
      <c r="F317" s="84" t="s">
        <v>971</v>
      </c>
      <c r="G317" s="198">
        <v>4431.94</v>
      </c>
      <c r="H317" s="198">
        <v>30.91</v>
      </c>
      <c r="I317" s="198">
        <v>24.41</v>
      </c>
      <c r="J317" s="198">
        <v>57.43</v>
      </c>
      <c r="K317" s="198">
        <v>4.01</v>
      </c>
      <c r="L317" s="215">
        <v>13</v>
      </c>
      <c r="M317" s="198">
        <v>12.38</v>
      </c>
      <c r="N317" s="99">
        <v>0</v>
      </c>
      <c r="O317" s="99">
        <v>0</v>
      </c>
      <c r="P317" s="99">
        <v>0</v>
      </c>
      <c r="Q317" s="99">
        <v>0</v>
      </c>
      <c r="R317" s="99">
        <v>0</v>
      </c>
      <c r="S317" s="99">
        <v>0</v>
      </c>
      <c r="T317" s="99" t="s">
        <v>94</v>
      </c>
      <c r="U317" s="98" t="s">
        <v>94</v>
      </c>
      <c r="V317" s="226"/>
      <c r="Z317" s="62"/>
    </row>
    <row r="318" ht="24" spans="1:26">
      <c r="A318" s="89" t="s">
        <v>946</v>
      </c>
      <c r="B318" s="91">
        <v>10</v>
      </c>
      <c r="C318" s="84" t="s">
        <v>972</v>
      </c>
      <c r="D318" s="84" t="s">
        <v>99</v>
      </c>
      <c r="E318" s="91" t="s">
        <v>199</v>
      </c>
      <c r="F318" s="84" t="s">
        <v>973</v>
      </c>
      <c r="G318" s="198">
        <v>3543</v>
      </c>
      <c r="H318" s="198">
        <v>30.2</v>
      </c>
      <c r="I318" s="198">
        <v>30.1</v>
      </c>
      <c r="J318" s="198">
        <v>24.1</v>
      </c>
      <c r="K318" s="198">
        <v>2.5</v>
      </c>
      <c r="L318" s="215">
        <v>18</v>
      </c>
      <c r="M318" s="198">
        <v>32</v>
      </c>
      <c r="N318" s="99">
        <v>6</v>
      </c>
      <c r="O318" s="99">
        <v>2</v>
      </c>
      <c r="P318" s="99">
        <v>0</v>
      </c>
      <c r="Q318" s="99">
        <v>0</v>
      </c>
      <c r="R318" s="99">
        <v>0</v>
      </c>
      <c r="S318" s="99">
        <v>0</v>
      </c>
      <c r="T318" s="99" t="s">
        <v>94</v>
      </c>
      <c r="U318" s="98" t="s">
        <v>76</v>
      </c>
      <c r="V318" s="226"/>
      <c r="Z318" s="62"/>
    </row>
    <row r="319" ht="24" spans="1:26">
      <c r="A319" s="89" t="s">
        <v>946</v>
      </c>
      <c r="B319" s="91">
        <v>11</v>
      </c>
      <c r="C319" s="91" t="s">
        <v>974</v>
      </c>
      <c r="D319" s="84" t="s">
        <v>99</v>
      </c>
      <c r="E319" s="84" t="s">
        <v>975</v>
      </c>
      <c r="F319" s="84" t="s">
        <v>976</v>
      </c>
      <c r="G319" s="198">
        <v>7014</v>
      </c>
      <c r="H319" s="198">
        <v>53</v>
      </c>
      <c r="I319" s="198">
        <v>76</v>
      </c>
      <c r="J319" s="198">
        <v>61</v>
      </c>
      <c r="K319" s="198">
        <v>3.2</v>
      </c>
      <c r="L319" s="215">
        <v>68</v>
      </c>
      <c r="M319" s="198">
        <v>30</v>
      </c>
      <c r="N319" s="101">
        <v>5</v>
      </c>
      <c r="O319" s="99">
        <v>1</v>
      </c>
      <c r="P319" s="99">
        <v>0</v>
      </c>
      <c r="Q319" s="99">
        <v>1</v>
      </c>
      <c r="R319" s="99">
        <v>1</v>
      </c>
      <c r="S319" s="99">
        <v>0</v>
      </c>
      <c r="T319" s="99" t="s">
        <v>94</v>
      </c>
      <c r="U319" s="98" t="s">
        <v>76</v>
      </c>
      <c r="V319" s="196"/>
      <c r="Z319" s="62"/>
    </row>
    <row r="320" spans="1:21">
      <c r="A320" s="210" t="s">
        <v>977</v>
      </c>
      <c r="B320" s="91">
        <v>1</v>
      </c>
      <c r="C320" s="84" t="s">
        <v>978</v>
      </c>
      <c r="D320" s="84" t="s">
        <v>979</v>
      </c>
      <c r="E320" s="84" t="s">
        <v>980</v>
      </c>
      <c r="F320" s="84" t="s">
        <v>981</v>
      </c>
      <c r="G320" s="198">
        <v>21646</v>
      </c>
      <c r="H320" s="198">
        <v>50.2</v>
      </c>
      <c r="I320" s="198">
        <v>116.6</v>
      </c>
      <c r="J320" s="198">
        <v>36.8</v>
      </c>
      <c r="K320" s="198">
        <v>4.6</v>
      </c>
      <c r="L320" s="215">
        <v>42</v>
      </c>
      <c r="M320" s="213">
        <v>17</v>
      </c>
      <c r="N320" s="101">
        <v>1</v>
      </c>
      <c r="O320" s="99">
        <v>7</v>
      </c>
      <c r="P320" s="99">
        <v>0</v>
      </c>
      <c r="Q320" s="99">
        <v>1</v>
      </c>
      <c r="R320" s="99">
        <v>0</v>
      </c>
      <c r="S320" s="99">
        <v>0</v>
      </c>
      <c r="T320" s="99" t="s">
        <v>90</v>
      </c>
      <c r="U320" s="98" t="s">
        <v>71</v>
      </c>
    </row>
    <row r="321" ht="24" spans="1:21">
      <c r="A321" s="210" t="s">
        <v>977</v>
      </c>
      <c r="B321" s="91">
        <v>2</v>
      </c>
      <c r="C321" s="84" t="s">
        <v>982</v>
      </c>
      <c r="D321" s="84" t="s">
        <v>983</v>
      </c>
      <c r="E321" s="84" t="s">
        <v>984</v>
      </c>
      <c r="F321" s="84" t="s">
        <v>985</v>
      </c>
      <c r="G321" s="198">
        <v>9145.98</v>
      </c>
      <c r="H321" s="198">
        <v>31.4</v>
      </c>
      <c r="I321" s="198">
        <v>25.44</v>
      </c>
      <c r="J321" s="198">
        <v>23.58</v>
      </c>
      <c r="K321" s="198">
        <v>5.3</v>
      </c>
      <c r="L321" s="215">
        <v>56</v>
      </c>
      <c r="M321" s="213">
        <v>30.1</v>
      </c>
      <c r="N321" s="101">
        <v>1</v>
      </c>
      <c r="O321" s="99">
        <v>5</v>
      </c>
      <c r="P321" s="99">
        <v>2</v>
      </c>
      <c r="Q321" s="99">
        <v>4</v>
      </c>
      <c r="R321" s="99">
        <v>1</v>
      </c>
      <c r="S321" s="99">
        <v>0</v>
      </c>
      <c r="T321" s="99" t="s">
        <v>71</v>
      </c>
      <c r="U321" s="98" t="s">
        <v>71</v>
      </c>
    </row>
    <row r="322" ht="37.5" spans="1:21">
      <c r="A322" s="210" t="s">
        <v>977</v>
      </c>
      <c r="B322" s="91">
        <v>3</v>
      </c>
      <c r="C322" s="84" t="s">
        <v>986</v>
      </c>
      <c r="D322" s="84" t="s">
        <v>987</v>
      </c>
      <c r="E322" s="84" t="s">
        <v>10</v>
      </c>
      <c r="F322" s="84" t="s">
        <v>988</v>
      </c>
      <c r="G322" s="198">
        <v>11256</v>
      </c>
      <c r="H322" s="198">
        <v>31</v>
      </c>
      <c r="I322" s="198">
        <v>35</v>
      </c>
      <c r="J322" s="198">
        <v>45</v>
      </c>
      <c r="K322" s="198">
        <v>7</v>
      </c>
      <c r="L322" s="215">
        <v>65</v>
      </c>
      <c r="M322" s="213">
        <v>50</v>
      </c>
      <c r="N322" s="101">
        <v>0</v>
      </c>
      <c r="O322" s="99">
        <v>6</v>
      </c>
      <c r="P322" s="99">
        <v>50</v>
      </c>
      <c r="Q322" s="99">
        <v>2</v>
      </c>
      <c r="R322" s="99">
        <v>0</v>
      </c>
      <c r="S322" s="99">
        <v>0</v>
      </c>
      <c r="T322" s="99" t="s">
        <v>989</v>
      </c>
      <c r="U322" s="98" t="s">
        <v>90</v>
      </c>
    </row>
    <row r="323" ht="24" spans="1:21">
      <c r="A323" s="210" t="s">
        <v>977</v>
      </c>
      <c r="B323" s="91">
        <v>4</v>
      </c>
      <c r="C323" s="84" t="s">
        <v>990</v>
      </c>
      <c r="D323" s="84" t="s">
        <v>991</v>
      </c>
      <c r="E323" s="84" t="s">
        <v>992</v>
      </c>
      <c r="F323" s="84" t="s">
        <v>993</v>
      </c>
      <c r="G323" s="198">
        <v>21559.22</v>
      </c>
      <c r="H323" s="198">
        <v>33.9</v>
      </c>
      <c r="I323" s="198">
        <v>36.9</v>
      </c>
      <c r="J323" s="198">
        <v>34.4</v>
      </c>
      <c r="K323" s="198">
        <v>5.5</v>
      </c>
      <c r="L323" s="215">
        <v>100</v>
      </c>
      <c r="M323" s="213">
        <v>44</v>
      </c>
      <c r="N323" s="101">
        <v>5</v>
      </c>
      <c r="O323" s="99">
        <v>5</v>
      </c>
      <c r="P323" s="99">
        <v>3</v>
      </c>
      <c r="Q323" s="99">
        <v>3</v>
      </c>
      <c r="R323" s="99">
        <v>1</v>
      </c>
      <c r="S323" s="99">
        <v>0</v>
      </c>
      <c r="T323" s="99" t="s">
        <v>71</v>
      </c>
      <c r="U323" s="98" t="s">
        <v>71</v>
      </c>
    </row>
    <row r="324" ht="24" spans="1:21">
      <c r="A324" s="210" t="s">
        <v>977</v>
      </c>
      <c r="B324" s="91">
        <v>5</v>
      </c>
      <c r="C324" s="84" t="s">
        <v>994</v>
      </c>
      <c r="D324" s="84" t="s">
        <v>991</v>
      </c>
      <c r="E324" s="84" t="s">
        <v>995</v>
      </c>
      <c r="F324" s="84" t="s">
        <v>996</v>
      </c>
      <c r="G324" s="198">
        <v>3263.95</v>
      </c>
      <c r="H324" s="198">
        <v>20.8</v>
      </c>
      <c r="I324" s="198">
        <v>117</v>
      </c>
      <c r="J324" s="198">
        <v>119.7</v>
      </c>
      <c r="K324" s="198">
        <v>4.5</v>
      </c>
      <c r="L324" s="215">
        <v>37</v>
      </c>
      <c r="M324" s="213">
        <v>61.7</v>
      </c>
      <c r="N324" s="101">
        <v>1</v>
      </c>
      <c r="O324" s="99">
        <v>4</v>
      </c>
      <c r="P324" s="99">
        <v>0</v>
      </c>
      <c r="Q324" s="99">
        <v>0</v>
      </c>
      <c r="R324" s="99">
        <v>0</v>
      </c>
      <c r="S324" s="99">
        <v>0</v>
      </c>
      <c r="T324" s="319" t="s">
        <v>90</v>
      </c>
      <c r="U324" s="98" t="s">
        <v>71</v>
      </c>
    </row>
    <row r="325" ht="48.75" spans="1:21">
      <c r="A325" s="210" t="s">
        <v>977</v>
      </c>
      <c r="B325" s="91">
        <v>6</v>
      </c>
      <c r="C325" s="84" t="s">
        <v>997</v>
      </c>
      <c r="D325" s="84" t="s">
        <v>998</v>
      </c>
      <c r="E325" s="84" t="s">
        <v>999</v>
      </c>
      <c r="F325" s="84" t="s">
        <v>1000</v>
      </c>
      <c r="G325" s="198">
        <v>24185</v>
      </c>
      <c r="H325" s="198">
        <v>13.39</v>
      </c>
      <c r="I325" s="198">
        <v>99.6</v>
      </c>
      <c r="J325" s="198">
        <v>144.14</v>
      </c>
      <c r="K325" s="198">
        <v>5.54</v>
      </c>
      <c r="L325" s="215">
        <v>91</v>
      </c>
      <c r="M325" s="213">
        <v>29</v>
      </c>
      <c r="N325" s="101">
        <v>8</v>
      </c>
      <c r="O325" s="99">
        <v>26</v>
      </c>
      <c r="P325" s="99">
        <v>0</v>
      </c>
      <c r="Q325" s="99">
        <v>0</v>
      </c>
      <c r="R325" s="99">
        <v>1</v>
      </c>
      <c r="S325" s="99">
        <v>1</v>
      </c>
      <c r="T325" s="99" t="s">
        <v>71</v>
      </c>
      <c r="U325" s="98" t="s">
        <v>71</v>
      </c>
    </row>
    <row r="326" ht="24" spans="1:21">
      <c r="A326" s="210" t="s">
        <v>977</v>
      </c>
      <c r="B326" s="91">
        <v>7</v>
      </c>
      <c r="C326" s="84" t="s">
        <v>1001</v>
      </c>
      <c r="D326" s="84" t="s">
        <v>1002</v>
      </c>
      <c r="E326" s="84" t="s">
        <v>1003</v>
      </c>
      <c r="F326" s="84" t="s">
        <v>1004</v>
      </c>
      <c r="G326" s="198">
        <v>15187.9</v>
      </c>
      <c r="H326" s="198">
        <v>12.4</v>
      </c>
      <c r="I326" s="198">
        <v>91.2</v>
      </c>
      <c r="J326" s="198">
        <v>73.8</v>
      </c>
      <c r="K326" s="198">
        <v>4.2</v>
      </c>
      <c r="L326" s="215">
        <v>62</v>
      </c>
      <c r="M326" s="213">
        <v>35.8</v>
      </c>
      <c r="N326" s="101">
        <v>0</v>
      </c>
      <c r="O326" s="99">
        <v>6</v>
      </c>
      <c r="P326" s="99">
        <v>1</v>
      </c>
      <c r="Q326" s="99">
        <v>5</v>
      </c>
      <c r="R326" s="99">
        <v>1</v>
      </c>
      <c r="S326" s="99">
        <v>0</v>
      </c>
      <c r="T326" s="99" t="s">
        <v>71</v>
      </c>
      <c r="U326" s="299" t="s">
        <v>101</v>
      </c>
    </row>
    <row r="327" ht="24" spans="1:21">
      <c r="A327" s="210" t="s">
        <v>977</v>
      </c>
      <c r="B327" s="91">
        <v>8</v>
      </c>
      <c r="C327" s="84" t="s">
        <v>1005</v>
      </c>
      <c r="D327" s="84" t="s">
        <v>1002</v>
      </c>
      <c r="E327" s="84" t="s">
        <v>1006</v>
      </c>
      <c r="F327" s="84" t="s">
        <v>1007</v>
      </c>
      <c r="G327" s="198">
        <v>18214</v>
      </c>
      <c r="H327" s="198">
        <v>45.13</v>
      </c>
      <c r="I327" s="198">
        <v>44.19</v>
      </c>
      <c r="J327" s="198">
        <v>22.01</v>
      </c>
      <c r="K327" s="198">
        <v>4.32</v>
      </c>
      <c r="L327" s="215">
        <v>48</v>
      </c>
      <c r="M327" s="213">
        <v>37.5</v>
      </c>
      <c r="N327" s="101">
        <v>2</v>
      </c>
      <c r="O327" s="99">
        <v>10</v>
      </c>
      <c r="P327" s="99">
        <v>0</v>
      </c>
      <c r="Q327" s="99">
        <v>0</v>
      </c>
      <c r="R327" s="99">
        <v>3</v>
      </c>
      <c r="S327" s="99">
        <v>0</v>
      </c>
      <c r="T327" s="99" t="s">
        <v>71</v>
      </c>
      <c r="U327" s="299" t="s">
        <v>72</v>
      </c>
    </row>
    <row r="328" ht="24" spans="1:21">
      <c r="A328" s="210" t="s">
        <v>977</v>
      </c>
      <c r="B328" s="91">
        <v>9</v>
      </c>
      <c r="C328" s="84" t="s">
        <v>1008</v>
      </c>
      <c r="D328" s="84" t="s">
        <v>1009</v>
      </c>
      <c r="E328" s="84" t="s">
        <v>1010</v>
      </c>
      <c r="F328" s="84" t="s">
        <v>1011</v>
      </c>
      <c r="G328" s="198">
        <v>2481.53</v>
      </c>
      <c r="H328" s="198">
        <v>35.13</v>
      </c>
      <c r="I328" s="198">
        <v>40.33</v>
      </c>
      <c r="J328" s="198">
        <v>107.72</v>
      </c>
      <c r="K328" s="198">
        <v>13.19</v>
      </c>
      <c r="L328" s="215">
        <v>57</v>
      </c>
      <c r="M328" s="213">
        <v>51.35</v>
      </c>
      <c r="N328" s="101">
        <v>0</v>
      </c>
      <c r="O328" s="99">
        <v>0</v>
      </c>
      <c r="P328" s="99">
        <v>19</v>
      </c>
      <c r="Q328" s="99">
        <v>1</v>
      </c>
      <c r="R328" s="99">
        <v>0</v>
      </c>
      <c r="S328" s="99">
        <v>0</v>
      </c>
      <c r="T328" s="99" t="s">
        <v>71</v>
      </c>
      <c r="U328" s="98" t="s">
        <v>71</v>
      </c>
    </row>
    <row r="329" ht="24" spans="1:21">
      <c r="A329" s="210" t="s">
        <v>977</v>
      </c>
      <c r="B329" s="91">
        <v>10</v>
      </c>
      <c r="C329" s="84" t="s">
        <v>1012</v>
      </c>
      <c r="D329" s="84" t="s">
        <v>1013</v>
      </c>
      <c r="E329" s="84" t="s">
        <v>1014</v>
      </c>
      <c r="F329" s="84" t="s">
        <v>1015</v>
      </c>
      <c r="G329" s="198">
        <v>120399.81</v>
      </c>
      <c r="H329" s="198">
        <v>38.38</v>
      </c>
      <c r="I329" s="198">
        <v>33.41</v>
      </c>
      <c r="J329" s="198">
        <v>41.27</v>
      </c>
      <c r="K329" s="198">
        <v>3.1</v>
      </c>
      <c r="L329" s="215">
        <v>918</v>
      </c>
      <c r="M329" s="213">
        <v>32</v>
      </c>
      <c r="N329" s="101">
        <v>0</v>
      </c>
      <c r="O329" s="99">
        <v>13</v>
      </c>
      <c r="P329" s="99">
        <v>0</v>
      </c>
      <c r="Q329" s="99">
        <v>0</v>
      </c>
      <c r="R329" s="99">
        <v>1</v>
      </c>
      <c r="S329" s="99">
        <v>0</v>
      </c>
      <c r="T329" s="99" t="s">
        <v>71</v>
      </c>
      <c r="U329" s="98" t="s">
        <v>81</v>
      </c>
    </row>
    <row r="330" ht="24" spans="1:21">
      <c r="A330" s="210" t="s">
        <v>977</v>
      </c>
      <c r="B330" s="91">
        <v>11</v>
      </c>
      <c r="C330" s="84" t="s">
        <v>1016</v>
      </c>
      <c r="D330" s="84" t="s">
        <v>1002</v>
      </c>
      <c r="E330" s="84" t="s">
        <v>1017</v>
      </c>
      <c r="F330" s="84" t="s">
        <v>1018</v>
      </c>
      <c r="G330" s="198">
        <v>502.27</v>
      </c>
      <c r="H330" s="198">
        <v>104.86</v>
      </c>
      <c r="I330" s="198">
        <v>121.61</v>
      </c>
      <c r="J330" s="198">
        <v>250.4</v>
      </c>
      <c r="K330" s="198">
        <v>12</v>
      </c>
      <c r="L330" s="215">
        <v>7</v>
      </c>
      <c r="M330" s="213">
        <v>25.93</v>
      </c>
      <c r="N330" s="101">
        <v>0</v>
      </c>
      <c r="O330" s="99">
        <v>0</v>
      </c>
      <c r="P330" s="99">
        <v>15</v>
      </c>
      <c r="Q330" s="99">
        <v>0</v>
      </c>
      <c r="R330" s="99">
        <v>0</v>
      </c>
      <c r="S330" s="99">
        <v>0</v>
      </c>
      <c r="T330" s="99" t="s">
        <v>71</v>
      </c>
      <c r="U330" s="98" t="s">
        <v>71</v>
      </c>
    </row>
    <row r="331" ht="36" spans="1:21">
      <c r="A331" s="281" t="s">
        <v>1019</v>
      </c>
      <c r="B331" s="91">
        <v>1</v>
      </c>
      <c r="C331" s="84" t="s">
        <v>1020</v>
      </c>
      <c r="D331" s="84" t="s">
        <v>991</v>
      </c>
      <c r="E331" s="84" t="s">
        <v>1010</v>
      </c>
      <c r="F331" s="84" t="s">
        <v>1021</v>
      </c>
      <c r="G331" s="198">
        <v>101122.96</v>
      </c>
      <c r="H331" s="198">
        <v>32.82</v>
      </c>
      <c r="I331" s="198">
        <v>171.24</v>
      </c>
      <c r="J331" s="198">
        <v>0.64</v>
      </c>
      <c r="K331" s="198">
        <v>3.66</v>
      </c>
      <c r="L331" s="215">
        <v>72</v>
      </c>
      <c r="M331" s="213">
        <v>10.86</v>
      </c>
      <c r="N331" s="101">
        <v>4</v>
      </c>
      <c r="O331" s="99">
        <v>6</v>
      </c>
      <c r="P331" s="99">
        <v>0</v>
      </c>
      <c r="Q331" s="99">
        <v>0</v>
      </c>
      <c r="R331" s="99">
        <v>1</v>
      </c>
      <c r="S331" s="99">
        <v>2</v>
      </c>
      <c r="T331" s="99" t="s">
        <v>71</v>
      </c>
      <c r="U331" s="98" t="s">
        <v>71</v>
      </c>
    </row>
    <row r="332" ht="24" spans="1:21">
      <c r="A332" s="281" t="s">
        <v>1019</v>
      </c>
      <c r="B332" s="91">
        <v>2</v>
      </c>
      <c r="C332" s="84" t="s">
        <v>1022</v>
      </c>
      <c r="D332" s="84" t="s">
        <v>991</v>
      </c>
      <c r="E332" s="84" t="s">
        <v>1023</v>
      </c>
      <c r="F332" s="84" t="s">
        <v>1024</v>
      </c>
      <c r="G332" s="198">
        <v>3725</v>
      </c>
      <c r="H332" s="198">
        <v>76.25</v>
      </c>
      <c r="I332" s="198">
        <v>-11.9</v>
      </c>
      <c r="J332" s="198">
        <v>56.74</v>
      </c>
      <c r="K332" s="198">
        <v>6.3</v>
      </c>
      <c r="L332" s="215">
        <v>13</v>
      </c>
      <c r="M332" s="213">
        <v>13</v>
      </c>
      <c r="N332" s="101">
        <v>2</v>
      </c>
      <c r="O332" s="99">
        <v>3</v>
      </c>
      <c r="P332" s="99">
        <v>0</v>
      </c>
      <c r="Q332" s="99">
        <v>2</v>
      </c>
      <c r="R332" s="99">
        <v>0</v>
      </c>
      <c r="S332" s="99">
        <v>0</v>
      </c>
      <c r="T332" s="99" t="s">
        <v>90</v>
      </c>
      <c r="U332" s="98" t="s">
        <v>71</v>
      </c>
    </row>
    <row r="333" ht="24" spans="1:21">
      <c r="A333" s="281" t="s">
        <v>1019</v>
      </c>
      <c r="B333" s="91">
        <v>3</v>
      </c>
      <c r="C333" s="84" t="s">
        <v>1025</v>
      </c>
      <c r="D333" s="84" t="s">
        <v>991</v>
      </c>
      <c r="E333" s="84" t="s">
        <v>1026</v>
      </c>
      <c r="F333" s="84" t="s">
        <v>1027</v>
      </c>
      <c r="G333" s="198">
        <v>4175.8</v>
      </c>
      <c r="H333" s="198">
        <v>191</v>
      </c>
      <c r="I333" s="198">
        <v>771</v>
      </c>
      <c r="J333" s="198"/>
      <c r="K333" s="198">
        <v>8.6</v>
      </c>
      <c r="L333" s="215">
        <v>31</v>
      </c>
      <c r="M333" s="213">
        <v>43</v>
      </c>
      <c r="N333" s="101">
        <v>0</v>
      </c>
      <c r="O333" s="99">
        <v>4</v>
      </c>
      <c r="P333" s="99">
        <v>0</v>
      </c>
      <c r="Q333" s="99">
        <v>1</v>
      </c>
      <c r="R333" s="99">
        <v>0</v>
      </c>
      <c r="S333" s="99">
        <v>0</v>
      </c>
      <c r="T333" s="99" t="s">
        <v>90</v>
      </c>
      <c r="U333" s="98" t="s">
        <v>71</v>
      </c>
    </row>
    <row r="334" ht="24" spans="1:21">
      <c r="A334" s="282" t="s">
        <v>1028</v>
      </c>
      <c r="B334" s="91">
        <v>1</v>
      </c>
      <c r="C334" s="84" t="s">
        <v>1029</v>
      </c>
      <c r="D334" s="84"/>
      <c r="E334" s="84" t="s">
        <v>1010</v>
      </c>
      <c r="F334" s="84" t="s">
        <v>1030</v>
      </c>
      <c r="G334" s="198">
        <v>603.96</v>
      </c>
      <c r="H334" s="198">
        <v>75.13</v>
      </c>
      <c r="I334" s="198">
        <v>-8.02</v>
      </c>
      <c r="J334" s="198">
        <v>224.5</v>
      </c>
      <c r="K334" s="198">
        <v>16.65</v>
      </c>
      <c r="L334" s="215">
        <v>10</v>
      </c>
      <c r="M334" s="213">
        <v>19.6</v>
      </c>
      <c r="N334" s="101">
        <v>0</v>
      </c>
      <c r="O334" s="99">
        <v>2</v>
      </c>
      <c r="P334" s="99">
        <v>6</v>
      </c>
      <c r="Q334" s="99">
        <v>0</v>
      </c>
      <c r="R334" s="99">
        <v>1</v>
      </c>
      <c r="S334" s="99">
        <v>0</v>
      </c>
      <c r="T334" s="123">
        <v>1</v>
      </c>
      <c r="U334" s="98" t="s">
        <v>90</v>
      </c>
    </row>
    <row r="335" ht="24" spans="1:21">
      <c r="A335" s="282" t="s">
        <v>1028</v>
      </c>
      <c r="B335" s="91">
        <v>2</v>
      </c>
      <c r="C335" s="84" t="s">
        <v>1031</v>
      </c>
      <c r="D335" s="84"/>
      <c r="E335" s="84" t="s">
        <v>1032</v>
      </c>
      <c r="F335" s="84" t="s">
        <v>1033</v>
      </c>
      <c r="G335" s="198">
        <v>8073</v>
      </c>
      <c r="H335" s="198">
        <v>31.73</v>
      </c>
      <c r="I335" s="198">
        <v>31.36</v>
      </c>
      <c r="J335" s="198">
        <v>0.32</v>
      </c>
      <c r="K335" s="198">
        <v>7.4</v>
      </c>
      <c r="L335" s="215">
        <v>67</v>
      </c>
      <c r="M335" s="213">
        <v>7</v>
      </c>
      <c r="N335" s="101">
        <v>14</v>
      </c>
      <c r="O335" s="99">
        <v>1</v>
      </c>
      <c r="P335" s="99">
        <v>0</v>
      </c>
      <c r="Q335" s="99">
        <v>0</v>
      </c>
      <c r="R335" s="99">
        <v>1</v>
      </c>
      <c r="S335" s="99">
        <v>0</v>
      </c>
      <c r="T335" s="122">
        <v>0</v>
      </c>
      <c r="U335" s="98" t="s">
        <v>71</v>
      </c>
    </row>
    <row r="336" ht="48" spans="1:21">
      <c r="A336" s="282" t="s">
        <v>1028</v>
      </c>
      <c r="B336" s="91">
        <v>3</v>
      </c>
      <c r="C336" s="84" t="s">
        <v>1034</v>
      </c>
      <c r="D336" s="84"/>
      <c r="E336" s="84" t="s">
        <v>1035</v>
      </c>
      <c r="F336" s="84" t="s">
        <v>1036</v>
      </c>
      <c r="G336" s="198">
        <v>3581</v>
      </c>
      <c r="H336" s="198">
        <v>30.7</v>
      </c>
      <c r="I336" s="198">
        <v>32.9</v>
      </c>
      <c r="J336" s="198">
        <v>105.75</v>
      </c>
      <c r="K336" s="198">
        <v>6.3</v>
      </c>
      <c r="L336" s="215">
        <v>12</v>
      </c>
      <c r="M336" s="213">
        <v>11.3</v>
      </c>
      <c r="N336" s="101">
        <v>1</v>
      </c>
      <c r="O336" s="99">
        <v>4</v>
      </c>
      <c r="P336" s="99">
        <v>2</v>
      </c>
      <c r="Q336" s="99">
        <v>1</v>
      </c>
      <c r="R336" s="99">
        <v>1</v>
      </c>
      <c r="S336" s="99">
        <v>0</v>
      </c>
      <c r="T336" s="123">
        <v>1</v>
      </c>
      <c r="U336" s="98" t="s">
        <v>71</v>
      </c>
    </row>
    <row r="337" ht="24" spans="1:21">
      <c r="A337" s="282" t="s">
        <v>1028</v>
      </c>
      <c r="B337" s="91">
        <v>4</v>
      </c>
      <c r="C337" s="84" t="s">
        <v>1037</v>
      </c>
      <c r="D337" s="84"/>
      <c r="E337" s="84" t="s">
        <v>1032</v>
      </c>
      <c r="F337" s="84" t="s">
        <v>1038</v>
      </c>
      <c r="G337" s="198">
        <v>2820</v>
      </c>
      <c r="H337" s="198">
        <v>15.9</v>
      </c>
      <c r="I337" s="198">
        <v>412.8</v>
      </c>
      <c r="J337" s="198">
        <v>71.5</v>
      </c>
      <c r="K337" s="198">
        <v>2.64</v>
      </c>
      <c r="L337" s="215">
        <v>12</v>
      </c>
      <c r="M337" s="213">
        <v>21</v>
      </c>
      <c r="N337" s="101">
        <v>0</v>
      </c>
      <c r="O337" s="99">
        <v>5</v>
      </c>
      <c r="P337" s="99">
        <v>0</v>
      </c>
      <c r="Q337" s="99">
        <v>1</v>
      </c>
      <c r="R337" s="99">
        <v>1</v>
      </c>
      <c r="S337" s="99">
        <v>1</v>
      </c>
      <c r="T337" s="123">
        <v>1</v>
      </c>
      <c r="U337" s="98" t="s">
        <v>71</v>
      </c>
    </row>
    <row r="338" ht="24" spans="1:21">
      <c r="A338" s="282" t="s">
        <v>1028</v>
      </c>
      <c r="B338" s="91">
        <v>5</v>
      </c>
      <c r="C338" s="84" t="s">
        <v>1039</v>
      </c>
      <c r="D338" s="84"/>
      <c r="E338" s="84" t="s">
        <v>1035</v>
      </c>
      <c r="F338" s="84" t="s">
        <v>1040</v>
      </c>
      <c r="G338" s="198">
        <v>29881</v>
      </c>
      <c r="H338" s="198">
        <v>27.41</v>
      </c>
      <c r="I338" s="198">
        <v>18.61</v>
      </c>
      <c r="J338" s="198">
        <v>22.82</v>
      </c>
      <c r="K338" s="198">
        <v>6.6</v>
      </c>
      <c r="L338" s="215">
        <v>32</v>
      </c>
      <c r="M338" s="213">
        <v>22</v>
      </c>
      <c r="N338" s="101">
        <v>1</v>
      </c>
      <c r="O338" s="99">
        <v>0</v>
      </c>
      <c r="P338" s="99">
        <v>0</v>
      </c>
      <c r="Q338" s="99">
        <v>1</v>
      </c>
      <c r="R338" s="99">
        <v>1</v>
      </c>
      <c r="S338" s="99">
        <v>0</v>
      </c>
      <c r="T338" s="123">
        <v>1</v>
      </c>
      <c r="U338" s="98" t="s">
        <v>1041</v>
      </c>
    </row>
    <row r="339" ht="24.75" spans="1:21">
      <c r="A339" s="282" t="s">
        <v>1028</v>
      </c>
      <c r="B339" s="91">
        <v>6</v>
      </c>
      <c r="C339" s="84" t="s">
        <v>1042</v>
      </c>
      <c r="D339" s="84"/>
      <c r="E339" s="84" t="s">
        <v>1035</v>
      </c>
      <c r="F339" s="84" t="s">
        <v>1043</v>
      </c>
      <c r="G339" s="198">
        <v>32033</v>
      </c>
      <c r="H339" s="198">
        <v>31.5</v>
      </c>
      <c r="I339" s="198">
        <v>33.5</v>
      </c>
      <c r="J339" s="198">
        <v>31.4</v>
      </c>
      <c r="K339" s="198">
        <v>5.2</v>
      </c>
      <c r="L339" s="215">
        <v>15</v>
      </c>
      <c r="M339" s="213">
        <v>16.6</v>
      </c>
      <c r="N339" s="101">
        <v>1</v>
      </c>
      <c r="O339" s="99">
        <v>2</v>
      </c>
      <c r="P339" s="99">
        <v>0</v>
      </c>
      <c r="Q339" s="99">
        <v>1</v>
      </c>
      <c r="R339" s="99">
        <v>1</v>
      </c>
      <c r="S339" s="99">
        <v>0</v>
      </c>
      <c r="T339" s="123">
        <v>1</v>
      </c>
      <c r="U339" s="98" t="s">
        <v>71</v>
      </c>
    </row>
    <row r="340" ht="36" spans="1:21">
      <c r="A340" s="282" t="s">
        <v>1028</v>
      </c>
      <c r="B340" s="91">
        <v>7</v>
      </c>
      <c r="C340" s="84" t="s">
        <v>1044</v>
      </c>
      <c r="D340" s="84"/>
      <c r="E340" s="84" t="s">
        <v>1045</v>
      </c>
      <c r="F340" s="84" t="s">
        <v>1046</v>
      </c>
      <c r="G340" s="198">
        <v>36122</v>
      </c>
      <c r="H340" s="198">
        <v>31.79</v>
      </c>
      <c r="I340" s="198">
        <v>28.17</v>
      </c>
      <c r="J340" s="198">
        <v>-33.08</v>
      </c>
      <c r="K340" s="198">
        <v>3.54</v>
      </c>
      <c r="L340" s="215">
        <v>89</v>
      </c>
      <c r="M340" s="213">
        <v>15.89</v>
      </c>
      <c r="N340" s="101">
        <v>6</v>
      </c>
      <c r="O340" s="99">
        <v>3</v>
      </c>
      <c r="P340" s="99">
        <v>0</v>
      </c>
      <c r="Q340" s="99">
        <v>1</v>
      </c>
      <c r="R340" s="99">
        <v>1</v>
      </c>
      <c r="S340" s="99">
        <v>0</v>
      </c>
      <c r="T340" s="123">
        <v>1</v>
      </c>
      <c r="U340" s="98" t="s">
        <v>90</v>
      </c>
    </row>
    <row r="341" ht="36.75" spans="1:21">
      <c r="A341" s="282" t="s">
        <v>1028</v>
      </c>
      <c r="B341" s="91">
        <v>8</v>
      </c>
      <c r="C341" s="84" t="s">
        <v>1047</v>
      </c>
      <c r="D341" s="84"/>
      <c r="E341" s="84" t="s">
        <v>1003</v>
      </c>
      <c r="F341" s="84" t="s">
        <v>1048</v>
      </c>
      <c r="G341" s="198">
        <v>3741.96</v>
      </c>
      <c r="H341" s="198">
        <v>246.11</v>
      </c>
      <c r="I341" s="198">
        <v>935.92</v>
      </c>
      <c r="J341" s="198">
        <v>887.91</v>
      </c>
      <c r="K341" s="198">
        <v>6.7</v>
      </c>
      <c r="L341" s="215">
        <v>12</v>
      </c>
      <c r="M341" s="213">
        <v>23.08</v>
      </c>
      <c r="N341" s="101">
        <v>0</v>
      </c>
      <c r="O341" s="99">
        <v>0</v>
      </c>
      <c r="P341" s="99">
        <v>8</v>
      </c>
      <c r="Q341" s="99">
        <v>0</v>
      </c>
      <c r="R341" s="99">
        <v>0</v>
      </c>
      <c r="S341" s="99">
        <v>0</v>
      </c>
      <c r="T341" s="122">
        <v>0</v>
      </c>
      <c r="U341" s="98" t="s">
        <v>71</v>
      </c>
    </row>
    <row r="342" ht="24" spans="1:21">
      <c r="A342" s="282" t="s">
        <v>1028</v>
      </c>
      <c r="B342" s="91">
        <v>9</v>
      </c>
      <c r="C342" s="84" t="s">
        <v>1049</v>
      </c>
      <c r="D342" s="84"/>
      <c r="E342" s="84" t="s">
        <v>1050</v>
      </c>
      <c r="F342" s="84" t="s">
        <v>1051</v>
      </c>
      <c r="G342" s="198">
        <v>16343.24</v>
      </c>
      <c r="H342" s="198">
        <v>26.26</v>
      </c>
      <c r="I342" s="198">
        <v>37.92</v>
      </c>
      <c r="J342" s="198">
        <v>30.62</v>
      </c>
      <c r="K342" s="198">
        <v>4.3</v>
      </c>
      <c r="L342" s="215">
        <v>125</v>
      </c>
      <c r="M342" s="213">
        <v>14</v>
      </c>
      <c r="N342" s="101">
        <v>2</v>
      </c>
      <c r="O342" s="99">
        <v>3</v>
      </c>
      <c r="P342" s="99">
        <v>0</v>
      </c>
      <c r="Q342" s="99">
        <v>0</v>
      </c>
      <c r="R342" s="99">
        <v>1</v>
      </c>
      <c r="S342" s="99">
        <v>0</v>
      </c>
      <c r="T342" s="123">
        <v>1</v>
      </c>
      <c r="U342" s="98" t="s">
        <v>71</v>
      </c>
    </row>
    <row r="343" ht="24" spans="1:21">
      <c r="A343" s="282" t="s">
        <v>1028</v>
      </c>
      <c r="B343" s="91">
        <v>10</v>
      </c>
      <c r="C343" s="84" t="s">
        <v>1052</v>
      </c>
      <c r="D343" s="84"/>
      <c r="E343" s="84" t="s">
        <v>1053</v>
      </c>
      <c r="F343" s="84" t="s">
        <v>1054</v>
      </c>
      <c r="G343" s="198">
        <v>29616</v>
      </c>
      <c r="H343" s="198">
        <v>26.01</v>
      </c>
      <c r="I343" s="198">
        <v>25.73</v>
      </c>
      <c r="J343" s="198">
        <v>42.49</v>
      </c>
      <c r="K343" s="198">
        <v>2.66</v>
      </c>
      <c r="L343" s="215">
        <v>30</v>
      </c>
      <c r="M343" s="213">
        <v>11</v>
      </c>
      <c r="N343" s="101">
        <v>2</v>
      </c>
      <c r="O343" s="99">
        <v>2</v>
      </c>
      <c r="P343" s="99">
        <v>1</v>
      </c>
      <c r="Q343" s="99">
        <v>2</v>
      </c>
      <c r="R343" s="99">
        <v>1</v>
      </c>
      <c r="S343" s="99">
        <v>1</v>
      </c>
      <c r="T343" s="123">
        <v>1</v>
      </c>
      <c r="U343" s="98" t="s">
        <v>71</v>
      </c>
    </row>
    <row r="344" ht="36.75" spans="1:21">
      <c r="A344" s="282" t="s">
        <v>1028</v>
      </c>
      <c r="B344" s="91">
        <v>11</v>
      </c>
      <c r="C344" s="84" t="s">
        <v>1055</v>
      </c>
      <c r="D344" s="84"/>
      <c r="E344" s="84" t="s">
        <v>1056</v>
      </c>
      <c r="F344" s="84" t="s">
        <v>1057</v>
      </c>
      <c r="G344" s="198">
        <v>6500.3</v>
      </c>
      <c r="H344" s="198">
        <v>30.92</v>
      </c>
      <c r="I344" s="198">
        <v>25.49</v>
      </c>
      <c r="J344" s="198">
        <v>-55.3</v>
      </c>
      <c r="K344" s="198">
        <v>5.46</v>
      </c>
      <c r="L344" s="215">
        <v>47</v>
      </c>
      <c r="M344" s="213">
        <v>24</v>
      </c>
      <c r="N344" s="101">
        <v>3</v>
      </c>
      <c r="O344" s="99">
        <v>5</v>
      </c>
      <c r="P344" s="99">
        <v>4</v>
      </c>
      <c r="Q344" s="99">
        <v>12</v>
      </c>
      <c r="R344" s="99">
        <v>1</v>
      </c>
      <c r="S344" s="99">
        <v>1</v>
      </c>
      <c r="T344" s="123">
        <v>1</v>
      </c>
      <c r="U344" s="98" t="s">
        <v>1041</v>
      </c>
    </row>
    <row r="345" ht="24" spans="1:21">
      <c r="A345" s="282" t="s">
        <v>1028</v>
      </c>
      <c r="B345" s="91">
        <v>12</v>
      </c>
      <c r="C345" s="84" t="s">
        <v>1058</v>
      </c>
      <c r="D345" s="84"/>
      <c r="E345" s="84" t="s">
        <v>1059</v>
      </c>
      <c r="F345" s="84" t="s">
        <v>1060</v>
      </c>
      <c r="G345" s="198">
        <v>47516.27</v>
      </c>
      <c r="H345" s="198">
        <v>15.95</v>
      </c>
      <c r="I345" s="198">
        <v>21.3</v>
      </c>
      <c r="J345" s="198">
        <v>19.02</v>
      </c>
      <c r="K345" s="198">
        <v>4.12</v>
      </c>
      <c r="L345" s="215">
        <v>271</v>
      </c>
      <c r="M345" s="213">
        <v>32.26</v>
      </c>
      <c r="N345" s="101">
        <v>1</v>
      </c>
      <c r="O345" s="99">
        <v>8</v>
      </c>
      <c r="P345" s="99">
        <v>0</v>
      </c>
      <c r="Q345" s="99">
        <v>3</v>
      </c>
      <c r="R345" s="99">
        <v>3</v>
      </c>
      <c r="S345" s="99">
        <v>1</v>
      </c>
      <c r="T345" s="123">
        <v>1</v>
      </c>
      <c r="U345" s="98" t="s">
        <v>71</v>
      </c>
    </row>
    <row r="346" ht="24" spans="1:21">
      <c r="A346" s="282" t="s">
        <v>1028</v>
      </c>
      <c r="B346" s="91">
        <v>13</v>
      </c>
      <c r="C346" s="84" t="s">
        <v>1061</v>
      </c>
      <c r="D346" s="84"/>
      <c r="E346" s="84" t="s">
        <v>36</v>
      </c>
      <c r="F346" s="84" t="s">
        <v>1062</v>
      </c>
      <c r="G346" s="198">
        <v>4558.9</v>
      </c>
      <c r="H346" s="198">
        <v>69.4</v>
      </c>
      <c r="I346" s="198">
        <v>45.3</v>
      </c>
      <c r="J346" s="198">
        <v>258.2</v>
      </c>
      <c r="K346" s="198">
        <v>5.7</v>
      </c>
      <c r="L346" s="215">
        <v>18</v>
      </c>
      <c r="M346" s="213">
        <v>45</v>
      </c>
      <c r="N346" s="101">
        <v>7</v>
      </c>
      <c r="O346" s="99">
        <v>1</v>
      </c>
      <c r="P346" s="99">
        <v>0</v>
      </c>
      <c r="Q346" s="99">
        <v>0</v>
      </c>
      <c r="R346" s="99">
        <v>0</v>
      </c>
      <c r="S346" s="99">
        <v>0</v>
      </c>
      <c r="T346" s="123">
        <v>1</v>
      </c>
      <c r="U346" s="98" t="s">
        <v>90</v>
      </c>
    </row>
    <row r="347" spans="1:21">
      <c r="A347" s="282" t="s">
        <v>1028</v>
      </c>
      <c r="B347" s="91">
        <v>14</v>
      </c>
      <c r="C347" s="84" t="s">
        <v>1063</v>
      </c>
      <c r="D347" s="84"/>
      <c r="E347" s="84" t="s">
        <v>1064</v>
      </c>
      <c r="F347" s="84" t="s">
        <v>1065</v>
      </c>
      <c r="G347" s="198">
        <v>25826</v>
      </c>
      <c r="H347" s="198">
        <v>335</v>
      </c>
      <c r="I347" s="198"/>
      <c r="J347" s="198"/>
      <c r="K347" s="198">
        <v>5</v>
      </c>
      <c r="L347" s="215">
        <v>188</v>
      </c>
      <c r="M347" s="213">
        <v>12.5</v>
      </c>
      <c r="N347" s="101">
        <v>0</v>
      </c>
      <c r="O347" s="99">
        <v>2</v>
      </c>
      <c r="P347" s="99">
        <v>0</v>
      </c>
      <c r="Q347" s="99">
        <v>0</v>
      </c>
      <c r="R347" s="99">
        <v>1</v>
      </c>
      <c r="S347" s="99">
        <v>0</v>
      </c>
      <c r="T347" s="122">
        <v>0</v>
      </c>
      <c r="U347" s="98" t="s">
        <v>90</v>
      </c>
    </row>
    <row r="348" ht="24" spans="1:21">
      <c r="A348" s="282" t="s">
        <v>1028</v>
      </c>
      <c r="B348" s="91">
        <v>15</v>
      </c>
      <c r="C348" s="84" t="s">
        <v>1066</v>
      </c>
      <c r="D348" s="84"/>
      <c r="E348" s="84" t="s">
        <v>1067</v>
      </c>
      <c r="F348" s="84" t="s">
        <v>1068</v>
      </c>
      <c r="G348" s="198">
        <v>7467</v>
      </c>
      <c r="H348" s="198">
        <v>33.04</v>
      </c>
      <c r="I348" s="198">
        <v>43.9</v>
      </c>
      <c r="J348" s="198">
        <v>32.02</v>
      </c>
      <c r="K348" s="198">
        <v>12.67</v>
      </c>
      <c r="L348" s="215">
        <v>13</v>
      </c>
      <c r="M348" s="213">
        <v>12</v>
      </c>
      <c r="N348" s="101">
        <v>5</v>
      </c>
      <c r="O348" s="99">
        <v>1</v>
      </c>
      <c r="P348" s="99">
        <v>2</v>
      </c>
      <c r="Q348" s="99">
        <v>0</v>
      </c>
      <c r="R348" s="99">
        <v>2</v>
      </c>
      <c r="S348" s="99">
        <v>0</v>
      </c>
      <c r="T348" s="123">
        <v>1</v>
      </c>
      <c r="U348" s="98" t="s">
        <v>71</v>
      </c>
    </row>
    <row r="349" ht="36.75" spans="1:21">
      <c r="A349" s="282" t="s">
        <v>1028</v>
      </c>
      <c r="B349" s="91">
        <v>16</v>
      </c>
      <c r="C349" s="84" t="s">
        <v>1069</v>
      </c>
      <c r="D349" s="84"/>
      <c r="E349" s="84" t="s">
        <v>1070</v>
      </c>
      <c r="F349" s="84" t="s">
        <v>1071</v>
      </c>
      <c r="G349" s="198">
        <v>4665.99</v>
      </c>
      <c r="H349" s="198">
        <v>34.12</v>
      </c>
      <c r="I349" s="198">
        <v>81.52</v>
      </c>
      <c r="J349" s="198">
        <v>33.62</v>
      </c>
      <c r="K349" s="198">
        <v>3.56</v>
      </c>
      <c r="L349" s="215">
        <v>25</v>
      </c>
      <c r="M349" s="213">
        <v>30.5</v>
      </c>
      <c r="N349" s="101">
        <v>1</v>
      </c>
      <c r="O349" s="99">
        <v>3</v>
      </c>
      <c r="P349" s="99">
        <v>2</v>
      </c>
      <c r="Q349" s="99">
        <v>1</v>
      </c>
      <c r="R349" s="99">
        <v>1</v>
      </c>
      <c r="S349" s="99">
        <v>0</v>
      </c>
      <c r="T349" s="122">
        <v>0</v>
      </c>
      <c r="U349" s="98" t="s">
        <v>71</v>
      </c>
    </row>
    <row r="350" ht="36" spans="1:21">
      <c r="A350" s="282" t="s">
        <v>1028</v>
      </c>
      <c r="B350" s="91">
        <v>17</v>
      </c>
      <c r="C350" s="84" t="s">
        <v>1072</v>
      </c>
      <c r="D350" s="84"/>
      <c r="E350" s="84" t="s">
        <v>1045</v>
      </c>
      <c r="F350" s="84" t="s">
        <v>1073</v>
      </c>
      <c r="G350" s="198">
        <v>10728</v>
      </c>
      <c r="H350" s="198">
        <v>48.44</v>
      </c>
      <c r="I350" s="198">
        <v>26.5</v>
      </c>
      <c r="J350" s="198">
        <v>51.45</v>
      </c>
      <c r="K350" s="198">
        <v>9.53</v>
      </c>
      <c r="L350" s="215">
        <v>33</v>
      </c>
      <c r="M350" s="213">
        <v>37.9</v>
      </c>
      <c r="N350" s="101">
        <v>4</v>
      </c>
      <c r="O350" s="99">
        <v>3</v>
      </c>
      <c r="P350" s="99">
        <v>0</v>
      </c>
      <c r="Q350" s="99">
        <v>0</v>
      </c>
      <c r="R350" s="99">
        <v>2</v>
      </c>
      <c r="S350" s="99">
        <v>1</v>
      </c>
      <c r="T350" s="123">
        <v>1</v>
      </c>
      <c r="U350" s="98" t="s">
        <v>90</v>
      </c>
    </row>
    <row r="351" ht="36" spans="1:21">
      <c r="A351" s="282" t="s">
        <v>1028</v>
      </c>
      <c r="B351" s="91">
        <v>18</v>
      </c>
      <c r="C351" s="84" t="s">
        <v>1074</v>
      </c>
      <c r="D351" s="84"/>
      <c r="E351" s="84" t="s">
        <v>1075</v>
      </c>
      <c r="F351" s="84" t="s">
        <v>1076</v>
      </c>
      <c r="G351" s="198">
        <v>7644</v>
      </c>
      <c r="H351" s="198">
        <v>34</v>
      </c>
      <c r="I351" s="198">
        <v>35</v>
      </c>
      <c r="J351" s="198"/>
      <c r="K351" s="198"/>
      <c r="L351" s="215">
        <v>40</v>
      </c>
      <c r="M351" s="213">
        <v>33</v>
      </c>
      <c r="N351" s="101">
        <v>1</v>
      </c>
      <c r="O351" s="99">
        <v>3</v>
      </c>
      <c r="P351" s="99">
        <v>2</v>
      </c>
      <c r="Q351" s="99">
        <v>0</v>
      </c>
      <c r="R351" s="99">
        <v>1</v>
      </c>
      <c r="S351" s="99">
        <v>0</v>
      </c>
      <c r="T351" s="123">
        <v>1</v>
      </c>
      <c r="U351" s="98" t="s">
        <v>90</v>
      </c>
    </row>
    <row r="352" ht="36" spans="1:21">
      <c r="A352" s="282" t="s">
        <v>1028</v>
      </c>
      <c r="B352" s="91">
        <v>19</v>
      </c>
      <c r="C352" s="84" t="s">
        <v>1077</v>
      </c>
      <c r="D352" s="84"/>
      <c r="E352" s="84" t="s">
        <v>1078</v>
      </c>
      <c r="F352" s="84" t="s">
        <v>1079</v>
      </c>
      <c r="G352" s="198">
        <v>5945.45</v>
      </c>
      <c r="H352" s="198">
        <v>29</v>
      </c>
      <c r="I352" s="198">
        <v>63</v>
      </c>
      <c r="J352" s="198">
        <v>69.67</v>
      </c>
      <c r="K352" s="198">
        <v>6</v>
      </c>
      <c r="L352" s="215">
        <v>22</v>
      </c>
      <c r="M352" s="213">
        <v>22</v>
      </c>
      <c r="N352" s="101">
        <v>3</v>
      </c>
      <c r="O352" s="99">
        <v>2</v>
      </c>
      <c r="P352" s="99">
        <v>0</v>
      </c>
      <c r="Q352" s="99">
        <v>0</v>
      </c>
      <c r="R352" s="99">
        <v>2</v>
      </c>
      <c r="S352" s="99">
        <v>0</v>
      </c>
      <c r="T352" s="123">
        <v>1</v>
      </c>
      <c r="U352" s="98" t="s">
        <v>71</v>
      </c>
    </row>
    <row r="353" ht="24" spans="1:21">
      <c r="A353" s="282" t="s">
        <v>1028</v>
      </c>
      <c r="B353" s="91">
        <v>20</v>
      </c>
      <c r="C353" s="84" t="s">
        <v>1080</v>
      </c>
      <c r="D353" s="84"/>
      <c r="E353" s="84" t="s">
        <v>36</v>
      </c>
      <c r="F353" s="84" t="s">
        <v>1081</v>
      </c>
      <c r="G353" s="198">
        <v>8320.1</v>
      </c>
      <c r="H353" s="198">
        <v>39.6</v>
      </c>
      <c r="I353" s="198">
        <v>77.7</v>
      </c>
      <c r="J353" s="198">
        <v>19.4</v>
      </c>
      <c r="K353" s="198">
        <v>5.2</v>
      </c>
      <c r="L353" s="215">
        <v>47</v>
      </c>
      <c r="M353" s="213">
        <v>30</v>
      </c>
      <c r="N353" s="101">
        <v>1</v>
      </c>
      <c r="O353" s="99">
        <v>4</v>
      </c>
      <c r="P353" s="99">
        <v>0</v>
      </c>
      <c r="Q353" s="99">
        <v>1</v>
      </c>
      <c r="R353" s="99">
        <v>1</v>
      </c>
      <c r="S353" s="99">
        <v>3</v>
      </c>
      <c r="T353" s="122">
        <v>0</v>
      </c>
      <c r="U353" s="98" t="s">
        <v>1041</v>
      </c>
    </row>
    <row r="354" spans="1:21">
      <c r="A354" s="282" t="s">
        <v>1028</v>
      </c>
      <c r="B354" s="91">
        <v>21</v>
      </c>
      <c r="C354" s="84" t="s">
        <v>1082</v>
      </c>
      <c r="D354" s="84"/>
      <c r="E354" s="84" t="s">
        <v>1035</v>
      </c>
      <c r="F354" s="84" t="s">
        <v>1083</v>
      </c>
      <c r="G354" s="198">
        <v>7215</v>
      </c>
      <c r="H354" s="198">
        <v>32.31</v>
      </c>
      <c r="I354" s="198">
        <v>15</v>
      </c>
      <c r="J354" s="198">
        <v>6.91</v>
      </c>
      <c r="K354" s="198">
        <v>2.67</v>
      </c>
      <c r="L354" s="215">
        <v>9</v>
      </c>
      <c r="M354" s="213">
        <v>56</v>
      </c>
      <c r="N354" s="101">
        <v>2</v>
      </c>
      <c r="O354" s="99">
        <v>1</v>
      </c>
      <c r="P354" s="99">
        <v>2</v>
      </c>
      <c r="Q354" s="99">
        <v>0</v>
      </c>
      <c r="R354" s="99">
        <v>0</v>
      </c>
      <c r="S354" s="99">
        <v>0</v>
      </c>
      <c r="T354" s="122">
        <v>0</v>
      </c>
      <c r="U354" s="98" t="s">
        <v>71</v>
      </c>
    </row>
    <row r="355" ht="24" spans="1:21">
      <c r="A355" s="282" t="s">
        <v>1028</v>
      </c>
      <c r="B355" s="91">
        <v>22</v>
      </c>
      <c r="C355" s="84" t="s">
        <v>1084</v>
      </c>
      <c r="D355" s="84"/>
      <c r="E355" s="84" t="s">
        <v>1056</v>
      </c>
      <c r="F355" s="84" t="s">
        <v>1085</v>
      </c>
      <c r="G355" s="198">
        <v>10824.28</v>
      </c>
      <c r="H355" s="198">
        <v>30.75</v>
      </c>
      <c r="I355" s="198">
        <v>100.78</v>
      </c>
      <c r="J355" s="198">
        <v>51.23</v>
      </c>
      <c r="K355" s="198">
        <v>6.31</v>
      </c>
      <c r="L355" s="215">
        <v>29</v>
      </c>
      <c r="M355" s="213">
        <v>15</v>
      </c>
      <c r="N355" s="101">
        <v>0</v>
      </c>
      <c r="O355" s="99">
        <v>2</v>
      </c>
      <c r="P355" s="99">
        <v>0</v>
      </c>
      <c r="Q355" s="99">
        <v>1</v>
      </c>
      <c r="R355" s="99">
        <v>1</v>
      </c>
      <c r="S355" s="99">
        <v>0</v>
      </c>
      <c r="T355" s="122">
        <v>0</v>
      </c>
      <c r="U355" s="98" t="s">
        <v>1041</v>
      </c>
    </row>
    <row r="356" ht="24" spans="1:21">
      <c r="A356" s="282" t="s">
        <v>1028</v>
      </c>
      <c r="B356" s="91">
        <v>23</v>
      </c>
      <c r="C356" s="84" t="s">
        <v>1086</v>
      </c>
      <c r="D356" s="84"/>
      <c r="E356" s="84" t="s">
        <v>1087</v>
      </c>
      <c r="F356" s="84" t="s">
        <v>1088</v>
      </c>
      <c r="G356" s="198">
        <v>83188</v>
      </c>
      <c r="H356" s="290"/>
      <c r="I356" s="290"/>
      <c r="J356" s="198">
        <v>516.53</v>
      </c>
      <c r="K356" s="198">
        <v>2.35</v>
      </c>
      <c r="L356" s="215">
        <v>84</v>
      </c>
      <c r="M356" s="213">
        <v>26.8</v>
      </c>
      <c r="N356" s="101">
        <v>1</v>
      </c>
      <c r="O356" s="99">
        <v>16</v>
      </c>
      <c r="P356" s="99">
        <v>0</v>
      </c>
      <c r="Q356" s="99">
        <v>0</v>
      </c>
      <c r="R356" s="99">
        <v>1</v>
      </c>
      <c r="S356" s="99">
        <v>1</v>
      </c>
      <c r="T356" s="123">
        <v>1</v>
      </c>
      <c r="U356" s="98" t="s">
        <v>71</v>
      </c>
    </row>
    <row r="357" ht="60" spans="1:21">
      <c r="A357" s="282" t="s">
        <v>1028</v>
      </c>
      <c r="B357" s="91">
        <v>24</v>
      </c>
      <c r="C357" s="84" t="s">
        <v>1089</v>
      </c>
      <c r="D357" s="84"/>
      <c r="E357" s="84" t="s">
        <v>1090</v>
      </c>
      <c r="F357" s="84" t="s">
        <v>1091</v>
      </c>
      <c r="G357" s="198">
        <v>10946.92</v>
      </c>
      <c r="H357" s="198">
        <v>31.5</v>
      </c>
      <c r="I357" s="198">
        <v>38.5</v>
      </c>
      <c r="J357" s="198">
        <v>49</v>
      </c>
      <c r="K357" s="198">
        <v>4.6</v>
      </c>
      <c r="L357" s="215">
        <v>24</v>
      </c>
      <c r="M357" s="213">
        <v>11</v>
      </c>
      <c r="N357" s="101">
        <v>1</v>
      </c>
      <c r="O357" s="99">
        <v>21</v>
      </c>
      <c r="P357" s="99">
        <v>9</v>
      </c>
      <c r="Q357" s="99">
        <v>8</v>
      </c>
      <c r="R357" s="99">
        <v>2</v>
      </c>
      <c r="S357" s="99">
        <v>1</v>
      </c>
      <c r="T357" s="122">
        <v>0</v>
      </c>
      <c r="U357" s="98" t="s">
        <v>90</v>
      </c>
    </row>
    <row r="358" ht="36" spans="1:21">
      <c r="A358" s="282" t="s">
        <v>1028</v>
      </c>
      <c r="B358" s="91">
        <v>25</v>
      </c>
      <c r="C358" s="84" t="s">
        <v>1092</v>
      </c>
      <c r="D358" s="84"/>
      <c r="E358" s="84" t="s">
        <v>1093</v>
      </c>
      <c r="F358" s="84" t="s">
        <v>1094</v>
      </c>
      <c r="G358" s="198">
        <v>3636.92</v>
      </c>
      <c r="H358" s="198">
        <v>106.54</v>
      </c>
      <c r="I358" s="198">
        <v>18.14</v>
      </c>
      <c r="J358" s="198">
        <v>56.14</v>
      </c>
      <c r="K358" s="198">
        <v>8.11</v>
      </c>
      <c r="L358" s="215">
        <v>12</v>
      </c>
      <c r="M358" s="213">
        <v>11.5</v>
      </c>
      <c r="N358" s="101">
        <v>1</v>
      </c>
      <c r="O358" s="99">
        <v>0</v>
      </c>
      <c r="P358" s="99">
        <v>14</v>
      </c>
      <c r="Q358" s="99">
        <v>1</v>
      </c>
      <c r="R358" s="99">
        <v>0</v>
      </c>
      <c r="S358" s="99">
        <v>0</v>
      </c>
      <c r="T358" s="123">
        <v>1</v>
      </c>
      <c r="U358" s="98" t="s">
        <v>71</v>
      </c>
    </row>
    <row r="359" ht="24" spans="1:21">
      <c r="A359" s="282" t="s">
        <v>1028</v>
      </c>
      <c r="B359" s="91">
        <v>26</v>
      </c>
      <c r="C359" s="84" t="s">
        <v>1095</v>
      </c>
      <c r="D359" s="84"/>
      <c r="E359" s="84" t="s">
        <v>1003</v>
      </c>
      <c r="F359" s="84" t="s">
        <v>1096</v>
      </c>
      <c r="G359" s="198">
        <v>18919.87</v>
      </c>
      <c r="H359" s="198">
        <v>25.4</v>
      </c>
      <c r="I359" s="198">
        <v>45.8</v>
      </c>
      <c r="J359" s="198">
        <v>21</v>
      </c>
      <c r="K359" s="198">
        <v>4.12</v>
      </c>
      <c r="L359" s="215">
        <v>80</v>
      </c>
      <c r="M359" s="213">
        <v>20</v>
      </c>
      <c r="N359" s="101">
        <v>4</v>
      </c>
      <c r="O359" s="99">
        <v>35</v>
      </c>
      <c r="P359" s="99">
        <v>28</v>
      </c>
      <c r="Q359" s="99">
        <v>1</v>
      </c>
      <c r="R359" s="99">
        <v>1</v>
      </c>
      <c r="S359" s="99">
        <v>2</v>
      </c>
      <c r="T359" s="122">
        <v>0</v>
      </c>
      <c r="U359" s="98" t="s">
        <v>90</v>
      </c>
    </row>
    <row r="360" spans="1:21">
      <c r="A360" s="282" t="s">
        <v>1028</v>
      </c>
      <c r="B360" s="91">
        <v>27</v>
      </c>
      <c r="C360" s="84" t="s">
        <v>1097</v>
      </c>
      <c r="D360" s="84"/>
      <c r="E360" s="84" t="s">
        <v>1003</v>
      </c>
      <c r="F360" s="84" t="s">
        <v>1098</v>
      </c>
      <c r="G360" s="198">
        <v>25841.52</v>
      </c>
      <c r="H360" s="198">
        <v>97.46</v>
      </c>
      <c r="I360" s="198">
        <v>126.98</v>
      </c>
      <c r="J360" s="198">
        <v>153.9</v>
      </c>
      <c r="K360" s="198">
        <v>3.95</v>
      </c>
      <c r="L360" s="215">
        <v>76</v>
      </c>
      <c r="M360" s="213">
        <v>21.8</v>
      </c>
      <c r="N360" s="101">
        <v>2</v>
      </c>
      <c r="O360" s="99">
        <v>3</v>
      </c>
      <c r="P360" s="99">
        <v>0</v>
      </c>
      <c r="Q360" s="99">
        <v>1</v>
      </c>
      <c r="R360" s="99">
        <v>1</v>
      </c>
      <c r="S360" s="99">
        <v>0</v>
      </c>
      <c r="T360" s="123">
        <v>1</v>
      </c>
      <c r="U360" s="98" t="s">
        <v>71</v>
      </c>
    </row>
    <row r="361" ht="60.75" spans="1:21">
      <c r="A361" s="282" t="s">
        <v>1028</v>
      </c>
      <c r="B361" s="91">
        <v>28</v>
      </c>
      <c r="C361" s="84" t="s">
        <v>1099</v>
      </c>
      <c r="D361" s="84"/>
      <c r="E361" s="84" t="s">
        <v>1093</v>
      </c>
      <c r="F361" s="84" t="s">
        <v>1100</v>
      </c>
      <c r="G361" s="198">
        <v>3916.43</v>
      </c>
      <c r="H361" s="198">
        <v>73.18</v>
      </c>
      <c r="I361" s="198">
        <v>100.29</v>
      </c>
      <c r="J361" s="198">
        <v>64.23</v>
      </c>
      <c r="K361" s="198">
        <v>12.91</v>
      </c>
      <c r="L361" s="215">
        <v>32</v>
      </c>
      <c r="M361" s="213">
        <v>14.88</v>
      </c>
      <c r="N361" s="101">
        <v>1</v>
      </c>
      <c r="O361" s="99">
        <v>0</v>
      </c>
      <c r="P361" s="99">
        <v>38</v>
      </c>
      <c r="Q361" s="99">
        <v>1</v>
      </c>
      <c r="R361" s="99">
        <v>2</v>
      </c>
      <c r="S361" s="99">
        <v>1</v>
      </c>
      <c r="T361" s="123">
        <v>1</v>
      </c>
      <c r="U361" s="98" t="s">
        <v>90</v>
      </c>
    </row>
    <row r="362" ht="24" spans="1:21">
      <c r="A362" s="282" t="s">
        <v>1028</v>
      </c>
      <c r="B362" s="91">
        <v>29</v>
      </c>
      <c r="C362" s="84" t="s">
        <v>1101</v>
      </c>
      <c r="D362" s="84"/>
      <c r="E362" s="84" t="s">
        <v>1032</v>
      </c>
      <c r="F362" s="84" t="s">
        <v>1102</v>
      </c>
      <c r="G362" s="198">
        <v>35491.4</v>
      </c>
      <c r="H362" s="198">
        <v>25.44</v>
      </c>
      <c r="I362" s="198">
        <v>172.76</v>
      </c>
      <c r="J362" s="198">
        <v>59.06</v>
      </c>
      <c r="K362" s="198">
        <v>3.18</v>
      </c>
      <c r="L362" s="215">
        <v>62</v>
      </c>
      <c r="M362" s="213">
        <v>14.35</v>
      </c>
      <c r="N362" s="101">
        <v>1</v>
      </c>
      <c r="O362" s="99">
        <v>11</v>
      </c>
      <c r="P362" s="99">
        <v>5</v>
      </c>
      <c r="Q362" s="99">
        <v>2</v>
      </c>
      <c r="R362" s="99">
        <v>1</v>
      </c>
      <c r="S362" s="99">
        <v>1</v>
      </c>
      <c r="T362" s="122">
        <v>0</v>
      </c>
      <c r="U362" s="98" t="s">
        <v>71</v>
      </c>
    </row>
    <row r="363" spans="1:21">
      <c r="A363" s="282" t="s">
        <v>1028</v>
      </c>
      <c r="B363" s="91">
        <v>30</v>
      </c>
      <c r="C363" s="84" t="s">
        <v>1103</v>
      </c>
      <c r="D363" s="84"/>
      <c r="E363" s="84" t="s">
        <v>1104</v>
      </c>
      <c r="F363" s="84" t="s">
        <v>1105</v>
      </c>
      <c r="G363" s="198">
        <v>6087.7</v>
      </c>
      <c r="H363" s="198">
        <v>63</v>
      </c>
      <c r="I363" s="198">
        <v>1669</v>
      </c>
      <c r="J363" s="198">
        <v>27</v>
      </c>
      <c r="K363" s="198">
        <v>13.87</v>
      </c>
      <c r="L363" s="215">
        <v>13</v>
      </c>
      <c r="M363" s="213">
        <v>12.6</v>
      </c>
      <c r="N363" s="101">
        <v>13</v>
      </c>
      <c r="O363" s="99">
        <v>2</v>
      </c>
      <c r="P363" s="99">
        <v>2</v>
      </c>
      <c r="Q363" s="99">
        <v>9</v>
      </c>
      <c r="R363" s="99">
        <v>0</v>
      </c>
      <c r="S363" s="99">
        <v>0</v>
      </c>
      <c r="T363" s="123">
        <v>1</v>
      </c>
      <c r="U363" s="98" t="s">
        <v>90</v>
      </c>
    </row>
    <row r="364" ht="48" spans="1:21">
      <c r="A364" s="282" t="s">
        <v>1028</v>
      </c>
      <c r="B364" s="91">
        <v>31</v>
      </c>
      <c r="C364" s="84" t="s">
        <v>1106</v>
      </c>
      <c r="D364" s="84"/>
      <c r="E364" s="84" t="s">
        <v>1107</v>
      </c>
      <c r="F364" s="84" t="s">
        <v>1108</v>
      </c>
      <c r="G364" s="198">
        <v>19556</v>
      </c>
      <c r="H364" s="198">
        <v>28.25</v>
      </c>
      <c r="I364" s="198">
        <v>30.2</v>
      </c>
      <c r="J364" s="198">
        <v>10</v>
      </c>
      <c r="K364" s="198">
        <v>4.1</v>
      </c>
      <c r="L364" s="215">
        <v>135</v>
      </c>
      <c r="M364" s="213">
        <v>32</v>
      </c>
      <c r="N364" s="101">
        <v>3</v>
      </c>
      <c r="O364" s="99">
        <v>0</v>
      </c>
      <c r="P364" s="99">
        <v>40</v>
      </c>
      <c r="Q364" s="99">
        <v>1</v>
      </c>
      <c r="R364" s="99">
        <v>1</v>
      </c>
      <c r="S364" s="99">
        <v>0</v>
      </c>
      <c r="T364" s="123">
        <v>1</v>
      </c>
      <c r="U364" s="98" t="s">
        <v>71</v>
      </c>
    </row>
    <row r="365" ht="24" spans="1:21">
      <c r="A365" s="282" t="s">
        <v>1028</v>
      </c>
      <c r="B365" s="91">
        <v>32</v>
      </c>
      <c r="C365" s="84" t="s">
        <v>1109</v>
      </c>
      <c r="D365" s="84"/>
      <c r="E365" s="84" t="s">
        <v>1093</v>
      </c>
      <c r="F365" s="84" t="s">
        <v>1110</v>
      </c>
      <c r="G365" s="198">
        <v>610.28</v>
      </c>
      <c r="H365" s="198">
        <v>268.98</v>
      </c>
      <c r="I365" s="198">
        <v>52.32</v>
      </c>
      <c r="J365" s="198">
        <v>261.52</v>
      </c>
      <c r="K365" s="198">
        <v>5.6</v>
      </c>
      <c r="L365" s="215">
        <v>20</v>
      </c>
      <c r="M365" s="213">
        <v>24.69</v>
      </c>
      <c r="N365" s="101">
        <v>1</v>
      </c>
      <c r="O365" s="99">
        <v>4</v>
      </c>
      <c r="P365" s="99">
        <v>2</v>
      </c>
      <c r="Q365" s="99">
        <v>2</v>
      </c>
      <c r="R365" s="99">
        <v>0</v>
      </c>
      <c r="S365" s="99">
        <v>0</v>
      </c>
      <c r="T365" s="123">
        <v>1</v>
      </c>
      <c r="U365" s="98" t="s">
        <v>90</v>
      </c>
    </row>
    <row r="366" ht="24" spans="1:21">
      <c r="A366" s="282" t="s">
        <v>1028</v>
      </c>
      <c r="B366" s="91">
        <v>33</v>
      </c>
      <c r="C366" s="84" t="s">
        <v>1111</v>
      </c>
      <c r="D366" s="84"/>
      <c r="E366" s="84" t="s">
        <v>1112</v>
      </c>
      <c r="F366" s="84" t="s">
        <v>1113</v>
      </c>
      <c r="G366" s="198">
        <v>5860</v>
      </c>
      <c r="H366" s="198">
        <v>34.24</v>
      </c>
      <c r="I366" s="198">
        <v>192.06</v>
      </c>
      <c r="J366" s="198">
        <v>45.89</v>
      </c>
      <c r="K366" s="198">
        <v>5.69</v>
      </c>
      <c r="L366" s="215">
        <v>63</v>
      </c>
      <c r="M366" s="213">
        <v>38.2</v>
      </c>
      <c r="N366" s="101">
        <v>3</v>
      </c>
      <c r="O366" s="99">
        <v>5</v>
      </c>
      <c r="P366" s="99">
        <v>0</v>
      </c>
      <c r="Q366" s="99">
        <v>2</v>
      </c>
      <c r="R366" s="99">
        <v>2</v>
      </c>
      <c r="S366" s="99">
        <v>0</v>
      </c>
      <c r="T366" s="123">
        <v>1</v>
      </c>
      <c r="U366" s="98" t="s">
        <v>71</v>
      </c>
    </row>
  </sheetData>
  <autoFilter ref="A4:AA366">
    <extLst/>
  </autoFilter>
  <mergeCells count="23">
    <mergeCell ref="B1:U1"/>
    <mergeCell ref="B2:D2"/>
    <mergeCell ref="R2:U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P3:P4"/>
    <mergeCell ref="Q3:Q4"/>
    <mergeCell ref="R3:R4"/>
    <mergeCell ref="S3:S4"/>
    <mergeCell ref="T3:T4"/>
    <mergeCell ref="U3:U4"/>
    <mergeCell ref="V3:V4"/>
  </mergeCells>
  <pageMargins left="0.432638888888889" right="0.235416666666667" top="0.747916666666667" bottom="0.35416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37"/>
  <sheetViews>
    <sheetView workbookViewId="0">
      <pane xSplit="3" ySplit="4" topLeftCell="D325" activePane="bottomRight" state="frozen"/>
      <selection/>
      <selection pane="topRight"/>
      <selection pane="bottomLeft"/>
      <selection pane="bottomRight" activeCell="R375" sqref="R375"/>
    </sheetView>
  </sheetViews>
  <sheetFormatPr defaultColWidth="9.05833333333333" defaultRowHeight="12.75"/>
  <cols>
    <col min="1" max="1" width="9.05833333333333" style="70"/>
    <col min="2" max="2" width="4.14166666666667" style="71" customWidth="1"/>
    <col min="3" max="3" width="18.8916666666667" style="71" customWidth="1"/>
    <col min="4" max="4" width="11.125" style="71" customWidth="1"/>
    <col min="5" max="6" width="9.7" style="71" customWidth="1"/>
    <col min="7" max="7" width="7.75833333333333" style="71" customWidth="1"/>
    <col min="8" max="8" width="23.425" style="62" customWidth="1"/>
    <col min="9" max="9" width="12.55" style="71" customWidth="1"/>
    <col min="10" max="10" width="7.375" style="71" customWidth="1"/>
    <col min="11" max="11" width="7.5" style="71" customWidth="1"/>
    <col min="12" max="12" width="7.25" style="71" customWidth="1"/>
    <col min="13" max="13" width="7.75833333333333" style="71" customWidth="1"/>
    <col min="14" max="14" width="5.56666666666667" style="71" customWidth="1"/>
    <col min="15" max="15" width="6.725" style="71" customWidth="1"/>
    <col min="16" max="16" width="5.30833333333333" style="71" customWidth="1"/>
    <col min="17" max="19" width="4.26666666666667" style="71" customWidth="1"/>
    <col min="20" max="20" width="5.56666666666667" style="71" customWidth="1"/>
    <col min="21" max="21" width="5.95" style="71" customWidth="1"/>
    <col min="22" max="22" width="6.99166666666667" style="71" customWidth="1"/>
    <col min="23" max="24" width="9.05833333333333" style="71" customWidth="1"/>
    <col min="25" max="25" width="5.56666666666667" style="71" customWidth="1"/>
    <col min="26" max="26" width="4.26666666666667" style="71" customWidth="1"/>
    <col min="27" max="16384" width="9.05833333333333" style="71"/>
  </cols>
  <sheetData>
    <row r="1" s="62" customFormat="1" spans="1:25">
      <c r="A1" s="72"/>
      <c r="B1" s="64" t="s">
        <v>40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="62" customFormat="1" spans="1:25">
      <c r="A2" s="72"/>
      <c r="B2" s="73" t="s">
        <v>41</v>
      </c>
      <c r="C2" s="73"/>
      <c r="D2" s="73"/>
      <c r="E2" s="73"/>
      <c r="F2" s="74"/>
      <c r="G2" s="75"/>
      <c r="U2" s="120" t="s">
        <v>42</v>
      </c>
      <c r="V2" s="120"/>
      <c r="W2" s="120"/>
      <c r="X2" s="120"/>
      <c r="Y2" s="120"/>
    </row>
    <row r="3" s="63" customFormat="1" spans="1:26">
      <c r="A3" s="63" t="s">
        <v>43</v>
      </c>
      <c r="B3" s="16" t="s">
        <v>44</v>
      </c>
      <c r="C3" s="15" t="s">
        <v>1114</v>
      </c>
      <c r="D3" s="76" t="s">
        <v>1115</v>
      </c>
      <c r="E3" s="15" t="s">
        <v>0</v>
      </c>
      <c r="F3" s="76" t="s">
        <v>1116</v>
      </c>
      <c r="G3" s="16" t="s">
        <v>47</v>
      </c>
      <c r="H3" s="16" t="s">
        <v>48</v>
      </c>
      <c r="I3" s="16" t="s">
        <v>49</v>
      </c>
      <c r="J3" s="16" t="s">
        <v>50</v>
      </c>
      <c r="K3" s="16" t="s">
        <v>51</v>
      </c>
      <c r="L3" s="16" t="s">
        <v>52</v>
      </c>
      <c r="M3" s="16" t="s">
        <v>53</v>
      </c>
      <c r="N3" s="94" t="s">
        <v>54</v>
      </c>
      <c r="O3" s="95"/>
      <c r="P3" s="96"/>
      <c r="Q3" s="16" t="s">
        <v>55</v>
      </c>
      <c r="R3" s="16" t="s">
        <v>56</v>
      </c>
      <c r="S3" s="76" t="s">
        <v>1117</v>
      </c>
      <c r="T3" s="16" t="s">
        <v>57</v>
      </c>
      <c r="U3" s="16" t="s">
        <v>58</v>
      </c>
      <c r="V3" s="16" t="s">
        <v>59</v>
      </c>
      <c r="W3" s="16" t="s">
        <v>60</v>
      </c>
      <c r="X3" s="76" t="s">
        <v>1118</v>
      </c>
      <c r="Y3" s="16" t="s">
        <v>61</v>
      </c>
      <c r="Z3" s="77" t="s">
        <v>62</v>
      </c>
    </row>
    <row r="4" s="64" customFormat="1" ht="60" spans="1:29">
      <c r="A4" s="63"/>
      <c r="B4" s="77"/>
      <c r="C4" s="77"/>
      <c r="D4" s="78"/>
      <c r="E4" s="77"/>
      <c r="F4" s="78"/>
      <c r="G4" s="77"/>
      <c r="H4" s="77"/>
      <c r="I4" s="77"/>
      <c r="J4" s="77"/>
      <c r="K4" s="77"/>
      <c r="L4" s="77"/>
      <c r="M4" s="77"/>
      <c r="N4" s="97" t="s">
        <v>63</v>
      </c>
      <c r="O4" s="77" t="s">
        <v>64</v>
      </c>
      <c r="P4" s="77" t="s">
        <v>65</v>
      </c>
      <c r="Q4" s="77"/>
      <c r="R4" s="77"/>
      <c r="S4" s="121"/>
      <c r="T4" s="77"/>
      <c r="U4" s="77"/>
      <c r="V4" s="77"/>
      <c r="W4" s="77"/>
      <c r="X4" s="121"/>
      <c r="Y4" s="77"/>
      <c r="Z4" s="121"/>
      <c r="AA4" s="63"/>
      <c r="AB4" s="63"/>
      <c r="AC4" s="63"/>
    </row>
    <row r="5" s="65" customFormat="1" ht="24" spans="1:25">
      <c r="A5" s="79" t="s">
        <v>1119</v>
      </c>
      <c r="B5" s="80">
        <v>1</v>
      </c>
      <c r="C5" s="81" t="s">
        <v>67</v>
      </c>
      <c r="D5" s="82">
        <f>D375</f>
        <v>42.9924210526316</v>
      </c>
      <c r="E5" s="83" t="s">
        <v>1120</v>
      </c>
      <c r="F5" s="83" t="s">
        <v>24</v>
      </c>
      <c r="G5" s="84" t="s">
        <v>69</v>
      </c>
      <c r="H5" s="84" t="s">
        <v>70</v>
      </c>
      <c r="I5" s="98">
        <v>4918.47</v>
      </c>
      <c r="J5" s="98">
        <v>67.28</v>
      </c>
      <c r="K5" s="98">
        <v>27.83</v>
      </c>
      <c r="L5" s="98">
        <v>70.32</v>
      </c>
      <c r="M5" s="98">
        <v>16.05</v>
      </c>
      <c r="N5" s="99">
        <v>12</v>
      </c>
      <c r="O5" s="100">
        <v>20.34</v>
      </c>
      <c r="P5" s="101">
        <v>1</v>
      </c>
      <c r="Q5" s="99">
        <f>VLOOKUP(C5,Sheet1!B:F,2,0)</f>
        <v>0</v>
      </c>
      <c r="R5" s="99">
        <f>VLOOKUP(C5,Sheet1!B:F,3,0)</f>
        <v>18</v>
      </c>
      <c r="S5" s="99"/>
      <c r="T5" s="99">
        <f>VLOOKUP(C5,Sheet1!B:F,4,0)</f>
        <v>0</v>
      </c>
      <c r="U5" s="99">
        <v>0</v>
      </c>
      <c r="V5" s="99">
        <v>1</v>
      </c>
      <c r="W5" s="122">
        <v>0</v>
      </c>
      <c r="X5" s="122">
        <f>U5+V5+W5</f>
        <v>1</v>
      </c>
      <c r="Y5" s="124" t="s">
        <v>72</v>
      </c>
    </row>
    <row r="6" s="66" customFormat="1" ht="36" spans="1:26">
      <c r="A6" s="79" t="s">
        <v>1119</v>
      </c>
      <c r="B6" s="80">
        <v>2</v>
      </c>
      <c r="C6" s="81" t="s">
        <v>73</v>
      </c>
      <c r="D6" s="82">
        <f t="shared" ref="D6:D69" si="0">D376</f>
        <v>54.59</v>
      </c>
      <c r="E6" s="83" t="s">
        <v>1120</v>
      </c>
      <c r="F6" s="83" t="s">
        <v>10</v>
      </c>
      <c r="G6" s="84" t="s">
        <v>74</v>
      </c>
      <c r="H6" s="84" t="s">
        <v>75</v>
      </c>
      <c r="I6" s="98">
        <v>41631</v>
      </c>
      <c r="J6" s="98">
        <v>32.72</v>
      </c>
      <c r="K6" s="98">
        <v>15.34</v>
      </c>
      <c r="L6" s="98">
        <v>13.4</v>
      </c>
      <c r="M6" s="98">
        <v>7.13</v>
      </c>
      <c r="N6" s="99">
        <v>323</v>
      </c>
      <c r="O6" s="100">
        <v>51.17</v>
      </c>
      <c r="P6" s="99">
        <v>0</v>
      </c>
      <c r="Q6" s="99">
        <f>VLOOKUP(C6,Sheet1!B:F,2,0)</f>
        <v>6</v>
      </c>
      <c r="R6" s="99">
        <f>VLOOKUP(C6,Sheet1!B:F,3,0)</f>
        <v>16</v>
      </c>
      <c r="S6" s="99"/>
      <c r="T6" s="99">
        <f>VLOOKUP(C6,Sheet1!B:F,4,0)</f>
        <v>0</v>
      </c>
      <c r="U6" s="99">
        <v>1</v>
      </c>
      <c r="V6" s="99">
        <v>3</v>
      </c>
      <c r="W6" s="123">
        <v>1</v>
      </c>
      <c r="X6" s="122">
        <f t="shared" ref="X6:X69" si="1">U6+V6+W6</f>
        <v>5</v>
      </c>
      <c r="Y6" s="125" t="s">
        <v>72</v>
      </c>
      <c r="Z6" s="126"/>
    </row>
    <row r="7" s="66" customFormat="1" ht="36" spans="1:25">
      <c r="A7" s="79" t="s">
        <v>1119</v>
      </c>
      <c r="B7" s="80">
        <v>3</v>
      </c>
      <c r="C7" s="81" t="s">
        <v>77</v>
      </c>
      <c r="D7" s="82">
        <f t="shared" si="0"/>
        <v>50.7393157894737</v>
      </c>
      <c r="E7" s="83" t="s">
        <v>1120</v>
      </c>
      <c r="F7" s="83" t="s">
        <v>26</v>
      </c>
      <c r="G7" s="84" t="s">
        <v>79</v>
      </c>
      <c r="H7" s="84" t="s">
        <v>80</v>
      </c>
      <c r="I7" s="98">
        <v>14108.4</v>
      </c>
      <c r="J7" s="98">
        <v>62.6</v>
      </c>
      <c r="K7" s="98">
        <v>59.36</v>
      </c>
      <c r="L7" s="98">
        <v>96.57</v>
      </c>
      <c r="M7" s="98">
        <v>6.76</v>
      </c>
      <c r="N7" s="99">
        <v>72</v>
      </c>
      <c r="O7" s="100">
        <v>31</v>
      </c>
      <c r="P7" s="99">
        <v>3</v>
      </c>
      <c r="Q7" s="99">
        <f>VLOOKUP(C7,Sheet1!B:F,2,0)</f>
        <v>12</v>
      </c>
      <c r="R7" s="99">
        <f>VLOOKUP(C7,Sheet1!B:F,3,0)</f>
        <v>27</v>
      </c>
      <c r="S7" s="99"/>
      <c r="T7" s="99">
        <f>VLOOKUP(C7,Sheet1!B:F,4,0)</f>
        <v>0</v>
      </c>
      <c r="U7" s="99">
        <v>0</v>
      </c>
      <c r="V7" s="99">
        <v>0</v>
      </c>
      <c r="W7" s="122">
        <v>0</v>
      </c>
      <c r="X7" s="122">
        <f t="shared" si="1"/>
        <v>0</v>
      </c>
      <c r="Y7" s="125" t="s">
        <v>81</v>
      </c>
    </row>
    <row r="8" s="66" customFormat="1" ht="24" spans="1:25">
      <c r="A8" s="79" t="s">
        <v>1119</v>
      </c>
      <c r="B8" s="80">
        <v>4</v>
      </c>
      <c r="C8" s="85" t="s">
        <v>1121</v>
      </c>
      <c r="D8" s="82">
        <f t="shared" si="0"/>
        <v>48.9266315789474</v>
      </c>
      <c r="E8" s="83" t="s">
        <v>1120</v>
      </c>
      <c r="F8" s="83" t="s">
        <v>10</v>
      </c>
      <c r="G8" s="84" t="s">
        <v>84</v>
      </c>
      <c r="H8" s="84" t="s">
        <v>85</v>
      </c>
      <c r="I8" s="98">
        <v>5489.86</v>
      </c>
      <c r="J8" s="98">
        <v>72.88</v>
      </c>
      <c r="K8" s="98">
        <v>145.08</v>
      </c>
      <c r="L8" s="98">
        <v>220.65</v>
      </c>
      <c r="M8" s="102">
        <v>5.3</v>
      </c>
      <c r="N8" s="99">
        <v>47</v>
      </c>
      <c r="O8" s="100">
        <v>63</v>
      </c>
      <c r="P8" s="101">
        <v>2</v>
      </c>
      <c r="Q8" s="99">
        <f>VLOOKUP(C8,Sheet1!B:F,2,0)</f>
        <v>0</v>
      </c>
      <c r="R8" s="99">
        <f>VLOOKUP(C8,Sheet1!B:F,3,0)</f>
        <v>28</v>
      </c>
      <c r="S8" s="99"/>
      <c r="T8" s="99">
        <f>VLOOKUP(C8,Sheet1!B:F,4,0)</f>
        <v>0</v>
      </c>
      <c r="U8" s="99">
        <v>0</v>
      </c>
      <c r="V8" s="99">
        <v>0</v>
      </c>
      <c r="W8" s="122">
        <v>0</v>
      </c>
      <c r="X8" s="122">
        <f t="shared" si="1"/>
        <v>0</v>
      </c>
      <c r="Y8" s="125" t="s">
        <v>71</v>
      </c>
    </row>
    <row r="9" s="66" customFormat="1" ht="36" spans="1:25">
      <c r="A9" s="79" t="s">
        <v>1119</v>
      </c>
      <c r="B9" s="80">
        <v>5</v>
      </c>
      <c r="C9" s="81" t="s">
        <v>86</v>
      </c>
      <c r="D9" s="82">
        <f t="shared" si="0"/>
        <v>50.9048915789474</v>
      </c>
      <c r="E9" s="83" t="s">
        <v>1120</v>
      </c>
      <c r="F9" s="83" t="s">
        <v>30</v>
      </c>
      <c r="G9" s="84" t="s">
        <v>88</v>
      </c>
      <c r="H9" s="84" t="s">
        <v>89</v>
      </c>
      <c r="I9" s="98">
        <v>1225009.97</v>
      </c>
      <c r="J9" s="103">
        <v>21.4</v>
      </c>
      <c r="K9" s="103">
        <v>184.3397</v>
      </c>
      <c r="L9" s="103">
        <v>80.75967</v>
      </c>
      <c r="M9" s="103">
        <v>3.44</v>
      </c>
      <c r="N9" s="99">
        <v>675</v>
      </c>
      <c r="O9" s="104">
        <v>32.13</v>
      </c>
      <c r="P9" s="105">
        <v>0</v>
      </c>
      <c r="Q9" s="99">
        <f>VLOOKUP(C9,Sheet1!B:F,2,0)</f>
        <v>0</v>
      </c>
      <c r="R9" s="99">
        <f>VLOOKUP(C9,Sheet1!B:F,3,0)</f>
        <v>25</v>
      </c>
      <c r="S9" s="99"/>
      <c r="T9" s="99">
        <f>VLOOKUP(C9,Sheet1!B:F,4,0)</f>
        <v>0</v>
      </c>
      <c r="U9" s="99">
        <v>0</v>
      </c>
      <c r="V9" s="99">
        <v>0</v>
      </c>
      <c r="W9" s="122">
        <v>0</v>
      </c>
      <c r="X9" s="122">
        <f t="shared" si="1"/>
        <v>0</v>
      </c>
      <c r="Y9" s="125" t="s">
        <v>90</v>
      </c>
    </row>
    <row r="10" s="66" customFormat="1" ht="24" spans="1:27">
      <c r="A10" s="79" t="s">
        <v>1119</v>
      </c>
      <c r="B10" s="80">
        <v>6</v>
      </c>
      <c r="C10" s="86" t="s">
        <v>91</v>
      </c>
      <c r="D10" s="82">
        <f t="shared" si="0"/>
        <v>45</v>
      </c>
      <c r="E10" s="83" t="s">
        <v>1120</v>
      </c>
      <c r="F10" s="83" t="s">
        <v>10</v>
      </c>
      <c r="G10" s="84" t="s">
        <v>69</v>
      </c>
      <c r="H10" s="84" t="s">
        <v>93</v>
      </c>
      <c r="I10" s="98">
        <v>6457.44</v>
      </c>
      <c r="J10" s="102">
        <v>1564.762</v>
      </c>
      <c r="K10" s="102">
        <v>401.25</v>
      </c>
      <c r="L10" s="102">
        <v>2476.82</v>
      </c>
      <c r="M10" s="102">
        <v>41.99</v>
      </c>
      <c r="N10" s="99">
        <v>16</v>
      </c>
      <c r="O10" s="106">
        <v>48.48</v>
      </c>
      <c r="P10" s="101">
        <v>1</v>
      </c>
      <c r="Q10" s="99">
        <f>VLOOKUP(C10,Sheet1!B:F,2,0)</f>
        <v>2</v>
      </c>
      <c r="R10" s="99">
        <f>VLOOKUP(C10,Sheet1!B:F,3,0)</f>
        <v>8</v>
      </c>
      <c r="S10" s="99"/>
      <c r="T10" s="99">
        <f>VLOOKUP(C10,Sheet1!B:F,4,0)</f>
        <v>0</v>
      </c>
      <c r="U10" s="99">
        <v>0</v>
      </c>
      <c r="V10" s="99">
        <v>0</v>
      </c>
      <c r="W10" s="122">
        <v>0</v>
      </c>
      <c r="X10" s="122">
        <f t="shared" si="1"/>
        <v>0</v>
      </c>
      <c r="Y10" s="125" t="s">
        <v>90</v>
      </c>
      <c r="AA10" s="127" t="s">
        <v>1122</v>
      </c>
    </row>
    <row r="11" s="66" customFormat="1" ht="24" spans="1:27">
      <c r="A11" s="79" t="s">
        <v>1119</v>
      </c>
      <c r="B11" s="80">
        <v>7</v>
      </c>
      <c r="C11" s="81" t="s">
        <v>95</v>
      </c>
      <c r="D11" s="82">
        <f t="shared" si="0"/>
        <v>42.5039342105263</v>
      </c>
      <c r="E11" s="83" t="s">
        <v>1120</v>
      </c>
      <c r="F11" s="83" t="s">
        <v>24</v>
      </c>
      <c r="G11" s="84" t="s">
        <v>84</v>
      </c>
      <c r="H11" s="84" t="s">
        <v>97</v>
      </c>
      <c r="I11" s="98">
        <v>3381.1</v>
      </c>
      <c r="J11" s="98">
        <v>31.65</v>
      </c>
      <c r="K11" s="98">
        <v>24.53</v>
      </c>
      <c r="L11" s="98">
        <v>-5.06</v>
      </c>
      <c r="M11" s="98">
        <v>16.18</v>
      </c>
      <c r="N11" s="99">
        <v>127</v>
      </c>
      <c r="O11" s="100">
        <v>70</v>
      </c>
      <c r="P11" s="99">
        <v>0</v>
      </c>
      <c r="Q11" s="99">
        <f>VLOOKUP(C11,Sheet1!B:F,2,0)</f>
        <v>2</v>
      </c>
      <c r="R11" s="99">
        <f>VLOOKUP(C11,Sheet1!B:F,3,0)</f>
        <v>46</v>
      </c>
      <c r="S11" s="99"/>
      <c r="T11" s="99">
        <f>VLOOKUP(C11,Sheet1!B:F,4,0)</f>
        <v>0</v>
      </c>
      <c r="U11" s="99">
        <v>1</v>
      </c>
      <c r="V11" s="99">
        <v>2</v>
      </c>
      <c r="W11" s="122">
        <v>0</v>
      </c>
      <c r="X11" s="122">
        <f t="shared" si="1"/>
        <v>3</v>
      </c>
      <c r="Y11" s="128" t="s">
        <v>94</v>
      </c>
      <c r="Z11" s="126"/>
      <c r="AA11" s="127" t="s">
        <v>1122</v>
      </c>
    </row>
    <row r="12" s="66" customFormat="1" ht="24" spans="1:25">
      <c r="A12" s="79" t="s">
        <v>1119</v>
      </c>
      <c r="B12" s="80">
        <v>8</v>
      </c>
      <c r="C12" s="81" t="s">
        <v>98</v>
      </c>
      <c r="D12" s="82">
        <f t="shared" si="0"/>
        <v>43.957197368421</v>
      </c>
      <c r="E12" s="83" t="s">
        <v>1120</v>
      </c>
      <c r="F12" s="83" t="s">
        <v>10</v>
      </c>
      <c r="G12" s="84" t="s">
        <v>84</v>
      </c>
      <c r="H12" s="84" t="s">
        <v>100</v>
      </c>
      <c r="I12" s="98">
        <v>6107</v>
      </c>
      <c r="J12" s="98">
        <v>51.89</v>
      </c>
      <c r="K12" s="98">
        <v>207.24</v>
      </c>
      <c r="L12" s="98">
        <v>76.9</v>
      </c>
      <c r="M12" s="98">
        <v>22.02</v>
      </c>
      <c r="N12" s="99">
        <v>115</v>
      </c>
      <c r="O12" s="100">
        <v>85.2</v>
      </c>
      <c r="P12" s="101">
        <v>0</v>
      </c>
      <c r="Q12" s="99">
        <f>VLOOKUP(C12,Sheet1!B:F,2,0)</f>
        <v>4</v>
      </c>
      <c r="R12" s="99">
        <f>VLOOKUP(C12,Sheet1!B:F,3,0)</f>
        <v>13</v>
      </c>
      <c r="S12" s="99"/>
      <c r="T12" s="99">
        <f>VLOOKUP(C12,Sheet1!B:F,4,0)</f>
        <v>0</v>
      </c>
      <c r="U12" s="99">
        <v>0</v>
      </c>
      <c r="V12" s="99">
        <v>1</v>
      </c>
      <c r="W12" s="122">
        <v>0</v>
      </c>
      <c r="X12" s="122">
        <f t="shared" si="1"/>
        <v>1</v>
      </c>
      <c r="Y12" s="124" t="s">
        <v>101</v>
      </c>
    </row>
    <row r="13" s="67" customFormat="1" ht="48.75" spans="1:25">
      <c r="A13" s="79" t="s">
        <v>1119</v>
      </c>
      <c r="B13" s="80">
        <v>9</v>
      </c>
      <c r="C13" s="81" t="s">
        <v>102</v>
      </c>
      <c r="D13" s="82">
        <f t="shared" si="0"/>
        <v>52.7328421052632</v>
      </c>
      <c r="E13" s="83" t="s">
        <v>1120</v>
      </c>
      <c r="F13" s="83" t="s">
        <v>10</v>
      </c>
      <c r="G13" s="84" t="s">
        <v>104</v>
      </c>
      <c r="H13" s="84" t="s">
        <v>105</v>
      </c>
      <c r="I13" s="107">
        <v>17243.51</v>
      </c>
      <c r="J13" s="107">
        <v>53.6</v>
      </c>
      <c r="K13" s="107">
        <v>70.62</v>
      </c>
      <c r="L13" s="107">
        <v>16.32</v>
      </c>
      <c r="M13" s="107">
        <v>4.96</v>
      </c>
      <c r="N13" s="101">
        <v>68</v>
      </c>
      <c r="O13" s="108">
        <v>33.66</v>
      </c>
      <c r="P13" s="101">
        <v>2</v>
      </c>
      <c r="Q13" s="99">
        <f>VLOOKUP(C13,Sheet1!B:F,2,0)</f>
        <v>4</v>
      </c>
      <c r="R13" s="99">
        <f>VLOOKUP(C13,Sheet1!B:F,3,0)</f>
        <v>43</v>
      </c>
      <c r="S13" s="99"/>
      <c r="T13" s="99">
        <f>VLOOKUP(C13,Sheet1!B:F,4,0)</f>
        <v>0</v>
      </c>
      <c r="U13" s="101">
        <v>0</v>
      </c>
      <c r="V13" s="101">
        <v>0</v>
      </c>
      <c r="W13" s="123">
        <v>1</v>
      </c>
      <c r="X13" s="122">
        <f t="shared" si="1"/>
        <v>1</v>
      </c>
      <c r="Y13" s="125" t="s">
        <v>101</v>
      </c>
    </row>
    <row r="14" s="66" customFormat="1" ht="24" spans="1:25">
      <c r="A14" s="79" t="s">
        <v>1119</v>
      </c>
      <c r="B14" s="80">
        <v>10</v>
      </c>
      <c r="C14" s="81" t="s">
        <v>107</v>
      </c>
      <c r="D14" s="82">
        <f t="shared" si="0"/>
        <v>52.6876842105263</v>
      </c>
      <c r="E14" s="83" t="s">
        <v>1120</v>
      </c>
      <c r="F14" s="83" t="s">
        <v>10</v>
      </c>
      <c r="G14" s="84" t="s">
        <v>108</v>
      </c>
      <c r="H14" s="84" t="s">
        <v>109</v>
      </c>
      <c r="I14" s="107">
        <v>12074</v>
      </c>
      <c r="J14" s="107">
        <v>135.72</v>
      </c>
      <c r="K14" s="107">
        <v>85.33</v>
      </c>
      <c r="L14" s="107">
        <v>73.02</v>
      </c>
      <c r="M14" s="107">
        <v>9.49</v>
      </c>
      <c r="N14" s="101">
        <v>181</v>
      </c>
      <c r="O14" s="108">
        <v>64</v>
      </c>
      <c r="P14" s="101">
        <v>0</v>
      </c>
      <c r="Q14" s="99">
        <f>VLOOKUP(C14,Sheet1!B:F,2,0)</f>
        <v>3</v>
      </c>
      <c r="R14" s="99">
        <f>VLOOKUP(C14,Sheet1!B:F,3,0)</f>
        <v>28</v>
      </c>
      <c r="S14" s="99"/>
      <c r="T14" s="99">
        <f>VLOOKUP(C14,Sheet1!B:F,4,0)</f>
        <v>0</v>
      </c>
      <c r="U14" s="101">
        <v>0</v>
      </c>
      <c r="V14" s="101">
        <v>0</v>
      </c>
      <c r="W14" s="122">
        <v>0</v>
      </c>
      <c r="X14" s="122">
        <f t="shared" si="1"/>
        <v>0</v>
      </c>
      <c r="Y14" s="128" t="s">
        <v>94</v>
      </c>
    </row>
    <row r="15" s="66" customFormat="1" ht="24" spans="1:25">
      <c r="A15" s="79" t="s">
        <v>1119</v>
      </c>
      <c r="B15" s="80">
        <v>11</v>
      </c>
      <c r="C15" s="81" t="s">
        <v>110</v>
      </c>
      <c r="D15" s="82">
        <f t="shared" si="0"/>
        <v>43</v>
      </c>
      <c r="E15" s="83" t="s">
        <v>1120</v>
      </c>
      <c r="F15" s="83" t="s">
        <v>24</v>
      </c>
      <c r="G15" s="84" t="s">
        <v>69</v>
      </c>
      <c r="H15" s="84" t="s">
        <v>112</v>
      </c>
      <c r="I15" s="107">
        <v>1830.05</v>
      </c>
      <c r="J15" s="107">
        <v>378.28</v>
      </c>
      <c r="K15" s="107">
        <v>581.71</v>
      </c>
      <c r="L15" s="107">
        <v>210.92</v>
      </c>
      <c r="M15" s="107">
        <v>7.15</v>
      </c>
      <c r="N15" s="101">
        <v>23</v>
      </c>
      <c r="O15" s="108">
        <v>59</v>
      </c>
      <c r="P15" s="101">
        <v>0</v>
      </c>
      <c r="Q15" s="99">
        <f>VLOOKUP(C15,Sheet1!B:F,2,0)</f>
        <v>0</v>
      </c>
      <c r="R15" s="99">
        <f>VLOOKUP(C15,Sheet1!B:F,3,0)</f>
        <v>17</v>
      </c>
      <c r="S15" s="99"/>
      <c r="T15" s="99">
        <f>VLOOKUP(C15,Sheet1!B:F,4,0)</f>
        <v>0</v>
      </c>
      <c r="U15" s="101">
        <v>0</v>
      </c>
      <c r="V15" s="101">
        <v>0</v>
      </c>
      <c r="W15" s="122">
        <v>0</v>
      </c>
      <c r="X15" s="122">
        <f t="shared" si="1"/>
        <v>0</v>
      </c>
      <c r="Y15" s="124" t="s">
        <v>101</v>
      </c>
    </row>
    <row r="16" s="66" customFormat="1" ht="48" spans="1:25">
      <c r="A16" s="79" t="s">
        <v>1119</v>
      </c>
      <c r="B16" s="80">
        <v>12</v>
      </c>
      <c r="C16" s="81" t="s">
        <v>113</v>
      </c>
      <c r="D16" s="82">
        <f t="shared" si="0"/>
        <v>64</v>
      </c>
      <c r="E16" s="83" t="s">
        <v>1120</v>
      </c>
      <c r="F16" s="83" t="s">
        <v>12</v>
      </c>
      <c r="G16" s="84" t="s">
        <v>115</v>
      </c>
      <c r="H16" s="84" t="s">
        <v>116</v>
      </c>
      <c r="I16" s="98">
        <v>86159</v>
      </c>
      <c r="J16" s="98">
        <v>20</v>
      </c>
      <c r="K16" s="98">
        <v>20</v>
      </c>
      <c r="L16" s="98">
        <v>2</v>
      </c>
      <c r="M16" s="98">
        <v>5.6</v>
      </c>
      <c r="N16" s="99">
        <v>275</v>
      </c>
      <c r="O16" s="100">
        <v>57</v>
      </c>
      <c r="P16" s="101">
        <v>1</v>
      </c>
      <c r="Q16" s="99">
        <f>VLOOKUP(C16,Sheet1!B:F,2,0)</f>
        <v>78</v>
      </c>
      <c r="R16" s="99">
        <f>VLOOKUP(C16,Sheet1!B:F,3,0)</f>
        <v>37</v>
      </c>
      <c r="S16" s="99"/>
      <c r="T16" s="99">
        <f>VLOOKUP(C16,Sheet1!B:F,4,0)</f>
        <v>0</v>
      </c>
      <c r="U16" s="99">
        <v>4</v>
      </c>
      <c r="V16" s="99">
        <v>1</v>
      </c>
      <c r="W16" s="122">
        <v>0</v>
      </c>
      <c r="X16" s="122">
        <f t="shared" si="1"/>
        <v>5</v>
      </c>
      <c r="Y16" s="128" t="s">
        <v>94</v>
      </c>
    </row>
    <row r="17" s="66" customFormat="1" ht="24" spans="1:25">
      <c r="A17" s="79" t="s">
        <v>1119</v>
      </c>
      <c r="B17" s="80">
        <v>13</v>
      </c>
      <c r="C17" s="81" t="s">
        <v>117</v>
      </c>
      <c r="D17" s="82">
        <f t="shared" si="0"/>
        <v>51.6319736842105</v>
      </c>
      <c r="E17" s="83" t="s">
        <v>1120</v>
      </c>
      <c r="F17" s="83" t="s">
        <v>20</v>
      </c>
      <c r="G17" s="81" t="s">
        <v>119</v>
      </c>
      <c r="H17" s="81" t="s">
        <v>120</v>
      </c>
      <c r="I17" s="109">
        <v>15509.3</v>
      </c>
      <c r="J17" s="109">
        <v>30.9</v>
      </c>
      <c r="K17" s="109">
        <v>45.6</v>
      </c>
      <c r="L17" s="109">
        <v>-17.1</v>
      </c>
      <c r="M17" s="109">
        <v>8.2</v>
      </c>
      <c r="N17" s="110">
        <v>48</v>
      </c>
      <c r="O17" s="111">
        <v>37</v>
      </c>
      <c r="P17" s="112">
        <v>1</v>
      </c>
      <c r="Q17" s="99">
        <f>VLOOKUP(C17,Sheet1!B:F,2,0)</f>
        <v>14</v>
      </c>
      <c r="R17" s="99">
        <f>VLOOKUP(C17,Sheet1!B:F,3,0)</f>
        <v>0</v>
      </c>
      <c r="S17" s="99"/>
      <c r="T17" s="99">
        <f>VLOOKUP(C17,Sheet1!B:F,4,0)</f>
        <v>0</v>
      </c>
      <c r="U17" s="110">
        <v>0</v>
      </c>
      <c r="V17" s="110">
        <v>3</v>
      </c>
      <c r="W17" s="122">
        <v>0</v>
      </c>
      <c r="X17" s="122">
        <f t="shared" si="1"/>
        <v>3</v>
      </c>
      <c r="Y17" s="129" t="s">
        <v>94</v>
      </c>
    </row>
    <row r="18" s="66" customFormat="1" ht="24" spans="1:25">
      <c r="A18" s="79" t="s">
        <v>1119</v>
      </c>
      <c r="B18" s="80">
        <v>14</v>
      </c>
      <c r="C18" s="81" t="s">
        <v>121</v>
      </c>
      <c r="D18" s="82">
        <f t="shared" si="0"/>
        <v>43.6375</v>
      </c>
      <c r="E18" s="83" t="s">
        <v>1120</v>
      </c>
      <c r="F18" s="83" t="s">
        <v>24</v>
      </c>
      <c r="G18" s="84" t="s">
        <v>123</v>
      </c>
      <c r="H18" s="84" t="s">
        <v>124</v>
      </c>
      <c r="I18" s="98">
        <v>4395.05</v>
      </c>
      <c r="J18" s="98">
        <v>49.1</v>
      </c>
      <c r="K18" s="98">
        <v>422.45</v>
      </c>
      <c r="L18" s="98">
        <v>161.11</v>
      </c>
      <c r="M18" s="98">
        <v>17.41</v>
      </c>
      <c r="N18" s="99">
        <v>67</v>
      </c>
      <c r="O18" s="100">
        <v>59.3</v>
      </c>
      <c r="P18" s="101">
        <v>0</v>
      </c>
      <c r="Q18" s="99">
        <f>VLOOKUP(C18,Sheet1!B:F,2,0)</f>
        <v>1</v>
      </c>
      <c r="R18" s="99">
        <f>VLOOKUP(C18,Sheet1!B:F,3,0)</f>
        <v>12</v>
      </c>
      <c r="S18" s="99"/>
      <c r="T18" s="99">
        <f>VLOOKUP(C18,Sheet1!B:F,4,0)</f>
        <v>0</v>
      </c>
      <c r="U18" s="99">
        <v>1</v>
      </c>
      <c r="V18" s="99">
        <v>0</v>
      </c>
      <c r="W18" s="122">
        <v>0</v>
      </c>
      <c r="X18" s="122">
        <f t="shared" si="1"/>
        <v>1</v>
      </c>
      <c r="Y18" s="130" t="s">
        <v>76</v>
      </c>
    </row>
    <row r="19" s="66" customFormat="1" ht="24" spans="1:25">
      <c r="A19" s="79" t="s">
        <v>1119</v>
      </c>
      <c r="B19" s="80">
        <v>15</v>
      </c>
      <c r="C19" s="81" t="s">
        <v>125</v>
      </c>
      <c r="D19" s="82">
        <f t="shared" si="0"/>
        <v>64.7828947368421</v>
      </c>
      <c r="E19" s="83" t="s">
        <v>1120</v>
      </c>
      <c r="F19" s="83" t="s">
        <v>10</v>
      </c>
      <c r="G19" s="84" t="s">
        <v>126</v>
      </c>
      <c r="H19" s="84" t="s">
        <v>127</v>
      </c>
      <c r="I19" s="98">
        <v>55435</v>
      </c>
      <c r="J19" s="102">
        <v>65</v>
      </c>
      <c r="K19" s="98">
        <f>0.35*100</f>
        <v>35</v>
      </c>
      <c r="L19" s="102">
        <v>16.2</v>
      </c>
      <c r="M19" s="102">
        <v>15.86</v>
      </c>
      <c r="N19" s="99">
        <v>315</v>
      </c>
      <c r="O19" s="106">
        <v>76</v>
      </c>
      <c r="P19" s="99">
        <v>3</v>
      </c>
      <c r="Q19" s="99">
        <f>VLOOKUP(C19,Sheet1!B:F,2,0)</f>
        <v>0</v>
      </c>
      <c r="R19" s="99">
        <f>VLOOKUP(C19,Sheet1!B:F,3,0)</f>
        <v>69</v>
      </c>
      <c r="S19" s="99"/>
      <c r="T19" s="99">
        <f>VLOOKUP(C19,Sheet1!B:F,4,0)</f>
        <v>0</v>
      </c>
      <c r="U19" s="99">
        <v>0</v>
      </c>
      <c r="V19" s="99">
        <v>3</v>
      </c>
      <c r="W19" s="122">
        <v>0</v>
      </c>
      <c r="X19" s="122">
        <f t="shared" si="1"/>
        <v>3</v>
      </c>
      <c r="Y19" s="128" t="s">
        <v>94</v>
      </c>
    </row>
    <row r="20" s="67" customFormat="1" ht="36" spans="1:25">
      <c r="A20" s="79" t="s">
        <v>1119</v>
      </c>
      <c r="B20" s="80">
        <v>16</v>
      </c>
      <c r="C20" s="81" t="s">
        <v>128</v>
      </c>
      <c r="D20" s="82">
        <f t="shared" si="0"/>
        <v>62.5668421052632</v>
      </c>
      <c r="E20" s="83" t="s">
        <v>1120</v>
      </c>
      <c r="F20" s="83" t="s">
        <v>20</v>
      </c>
      <c r="G20" s="84" t="s">
        <v>129</v>
      </c>
      <c r="H20" s="84" t="s">
        <v>130</v>
      </c>
      <c r="I20" s="107">
        <v>15805.31</v>
      </c>
      <c r="J20" s="107">
        <v>84</v>
      </c>
      <c r="K20" s="107">
        <v>168.85</v>
      </c>
      <c r="L20" s="107">
        <v>367.65</v>
      </c>
      <c r="M20" s="107">
        <v>6.14</v>
      </c>
      <c r="N20" s="101">
        <v>99</v>
      </c>
      <c r="O20" s="108">
        <v>19.4</v>
      </c>
      <c r="P20" s="101">
        <v>5</v>
      </c>
      <c r="Q20" s="99">
        <f>VLOOKUP(C20,Sheet1!B:F,2,0)</f>
        <v>32</v>
      </c>
      <c r="R20" s="99">
        <f>VLOOKUP(C20,Sheet1!B:F,3,0)</f>
        <v>0</v>
      </c>
      <c r="S20" s="99"/>
      <c r="T20" s="99">
        <f>VLOOKUP(C20,Sheet1!B:F,4,0)</f>
        <v>0</v>
      </c>
      <c r="U20" s="101">
        <v>1</v>
      </c>
      <c r="V20" s="101">
        <v>2</v>
      </c>
      <c r="W20" s="123">
        <v>1</v>
      </c>
      <c r="X20" s="122">
        <f t="shared" si="1"/>
        <v>4</v>
      </c>
      <c r="Y20" s="128" t="s">
        <v>76</v>
      </c>
    </row>
    <row r="21" s="66" customFormat="1" ht="36" spans="1:27">
      <c r="A21" s="79" t="s">
        <v>1119</v>
      </c>
      <c r="B21" s="80">
        <v>17</v>
      </c>
      <c r="C21" s="81" t="s">
        <v>131</v>
      </c>
      <c r="D21" s="82">
        <f t="shared" si="0"/>
        <v>40.4925</v>
      </c>
      <c r="E21" s="83" t="s">
        <v>1120</v>
      </c>
      <c r="F21" s="83" t="s">
        <v>10</v>
      </c>
      <c r="G21" s="84" t="s">
        <v>132</v>
      </c>
      <c r="H21" s="84" t="s">
        <v>133</v>
      </c>
      <c r="I21" s="98">
        <v>2032.29</v>
      </c>
      <c r="J21" s="98">
        <v>31.94</v>
      </c>
      <c r="K21" s="98">
        <v>3.98</v>
      </c>
      <c r="L21" s="98">
        <v>56.74</v>
      </c>
      <c r="M21" s="98">
        <v>19.4</v>
      </c>
      <c r="N21" s="99">
        <v>35</v>
      </c>
      <c r="O21" s="100">
        <v>30</v>
      </c>
      <c r="P21" s="99">
        <v>1</v>
      </c>
      <c r="Q21" s="99">
        <f>VLOOKUP(C21,Sheet1!B:F,2,0)</f>
        <v>0</v>
      </c>
      <c r="R21" s="99">
        <f>VLOOKUP(C21,Sheet1!B:F,3,0)</f>
        <v>22</v>
      </c>
      <c r="S21" s="99"/>
      <c r="T21" s="99">
        <f>VLOOKUP(C21,Sheet1!B:F,4,0)</f>
        <v>0</v>
      </c>
      <c r="U21" s="99">
        <v>1</v>
      </c>
      <c r="V21" s="99"/>
      <c r="W21" s="122">
        <v>0</v>
      </c>
      <c r="X21" s="122">
        <f t="shared" si="1"/>
        <v>1</v>
      </c>
      <c r="Y21" s="125" t="s">
        <v>101</v>
      </c>
      <c r="AA21" s="127" t="s">
        <v>1122</v>
      </c>
    </row>
    <row r="22" s="66" customFormat="1" ht="24" spans="1:25">
      <c r="A22" s="79" t="s">
        <v>1119</v>
      </c>
      <c r="B22" s="80">
        <v>18</v>
      </c>
      <c r="C22" s="81" t="s">
        <v>134</v>
      </c>
      <c r="D22" s="82">
        <f t="shared" si="0"/>
        <v>38.5558289473684</v>
      </c>
      <c r="E22" s="83" t="s">
        <v>1120</v>
      </c>
      <c r="F22" s="83" t="s">
        <v>10</v>
      </c>
      <c r="G22" s="81" t="s">
        <v>135</v>
      </c>
      <c r="H22" s="81" t="s">
        <v>136</v>
      </c>
      <c r="I22" s="109">
        <v>24600</v>
      </c>
      <c r="J22" s="109">
        <v>25.41</v>
      </c>
      <c r="K22" s="109">
        <v>103.56</v>
      </c>
      <c r="L22" s="109">
        <v>32.38</v>
      </c>
      <c r="M22" s="109">
        <v>4.5</v>
      </c>
      <c r="N22" s="110">
        <v>52</v>
      </c>
      <c r="O22" s="111">
        <v>14.4</v>
      </c>
      <c r="P22" s="112">
        <v>3</v>
      </c>
      <c r="Q22" s="99">
        <f>VLOOKUP(C22,Sheet1!B:F,2,0)</f>
        <v>5</v>
      </c>
      <c r="R22" s="99">
        <f>VLOOKUP(C22,Sheet1!B:F,3,0)</f>
        <v>2</v>
      </c>
      <c r="S22" s="99"/>
      <c r="T22" s="99">
        <f>VLOOKUP(C22,Sheet1!B:F,4,0)</f>
        <v>0</v>
      </c>
      <c r="U22" s="110">
        <v>1</v>
      </c>
      <c r="V22" s="110">
        <v>0</v>
      </c>
      <c r="W22" s="123">
        <v>1</v>
      </c>
      <c r="X22" s="122">
        <f t="shared" si="1"/>
        <v>2</v>
      </c>
      <c r="Y22" s="129" t="s">
        <v>76</v>
      </c>
    </row>
    <row r="23" s="66" customFormat="1" ht="24" spans="1:25">
      <c r="A23" s="79" t="s">
        <v>1119</v>
      </c>
      <c r="B23" s="80">
        <v>19</v>
      </c>
      <c r="C23" s="81" t="s">
        <v>137</v>
      </c>
      <c r="D23" s="82">
        <f t="shared" si="0"/>
        <v>34.0990131578947</v>
      </c>
      <c r="E23" s="83" t="s">
        <v>1123</v>
      </c>
      <c r="F23" s="83" t="s">
        <v>1123</v>
      </c>
      <c r="G23" s="84" t="s">
        <v>69</v>
      </c>
      <c r="H23" s="84" t="s">
        <v>139</v>
      </c>
      <c r="I23" s="98">
        <v>21801.03</v>
      </c>
      <c r="J23" s="98">
        <v>33.87</v>
      </c>
      <c r="K23" s="98">
        <v>149.7</v>
      </c>
      <c r="L23" s="98">
        <v>170.98</v>
      </c>
      <c r="M23" s="98">
        <v>4</v>
      </c>
      <c r="N23" s="99">
        <v>32</v>
      </c>
      <c r="O23" s="100">
        <v>21</v>
      </c>
      <c r="P23" s="101">
        <v>0</v>
      </c>
      <c r="Q23" s="99">
        <f>VLOOKUP(C23,Sheet1!B:F,2,0)</f>
        <v>0</v>
      </c>
      <c r="R23" s="99">
        <f>VLOOKUP(C23,Sheet1!B:F,3,0)</f>
        <v>6</v>
      </c>
      <c r="S23" s="99"/>
      <c r="T23" s="99">
        <f>VLOOKUP(C23,Sheet1!B:F,4,0)</f>
        <v>0</v>
      </c>
      <c r="U23" s="99"/>
      <c r="V23" s="99"/>
      <c r="W23" s="122">
        <v>0</v>
      </c>
      <c r="X23" s="122">
        <f t="shared" si="1"/>
        <v>0</v>
      </c>
      <c r="Y23" s="128" t="s">
        <v>76</v>
      </c>
    </row>
    <row r="24" s="66" customFormat="1" ht="24" spans="1:25">
      <c r="A24" s="79" t="s">
        <v>1119</v>
      </c>
      <c r="B24" s="80">
        <v>20</v>
      </c>
      <c r="C24" s="81" t="s">
        <v>140</v>
      </c>
      <c r="D24" s="82">
        <f t="shared" si="0"/>
        <v>27.1075</v>
      </c>
      <c r="E24" s="83" t="s">
        <v>1120</v>
      </c>
      <c r="F24" s="83" t="s">
        <v>10</v>
      </c>
      <c r="G24" s="84" t="s">
        <v>84</v>
      </c>
      <c r="H24" s="87" t="s">
        <v>141</v>
      </c>
      <c r="I24" s="98">
        <v>918.63</v>
      </c>
      <c r="J24" s="98">
        <v>68.86</v>
      </c>
      <c r="K24" s="98"/>
      <c r="L24" s="98">
        <v>98.07</v>
      </c>
      <c r="M24" s="98">
        <v>5.7</v>
      </c>
      <c r="N24" s="99">
        <v>12</v>
      </c>
      <c r="O24" s="100">
        <v>48</v>
      </c>
      <c r="P24" s="101">
        <v>0</v>
      </c>
      <c r="Q24" s="99">
        <f>VLOOKUP(C24,Sheet1!B:F,2,0)</f>
        <v>0</v>
      </c>
      <c r="R24" s="99">
        <f>VLOOKUP(C24,Sheet1!B:F,3,0)</f>
        <v>10</v>
      </c>
      <c r="S24" s="99"/>
      <c r="T24" s="99">
        <f>VLOOKUP(C24,Sheet1!B:F,4,0)</f>
        <v>0</v>
      </c>
      <c r="U24" s="99">
        <v>0</v>
      </c>
      <c r="V24" s="99">
        <v>0</v>
      </c>
      <c r="W24" s="122">
        <v>0</v>
      </c>
      <c r="X24" s="122">
        <f t="shared" si="1"/>
        <v>0</v>
      </c>
      <c r="Y24" s="125" t="s">
        <v>71</v>
      </c>
    </row>
    <row r="25" s="66" customFormat="1" ht="24" spans="1:27">
      <c r="A25" s="79" t="s">
        <v>1119</v>
      </c>
      <c r="B25" s="80">
        <v>21</v>
      </c>
      <c r="C25" s="81" t="s">
        <v>142</v>
      </c>
      <c r="D25" s="82">
        <f t="shared" si="0"/>
        <v>57.9240394736842</v>
      </c>
      <c r="E25" s="83" t="s">
        <v>1120</v>
      </c>
      <c r="F25" s="83" t="s">
        <v>22</v>
      </c>
      <c r="G25" s="81" t="s">
        <v>143</v>
      </c>
      <c r="H25" s="81" t="s">
        <v>144</v>
      </c>
      <c r="I25" s="109">
        <v>19770.96</v>
      </c>
      <c r="J25" s="109">
        <v>26.77</v>
      </c>
      <c r="K25" s="109">
        <v>27.39</v>
      </c>
      <c r="L25" s="109">
        <v>20.26</v>
      </c>
      <c r="M25" s="109">
        <v>20.71</v>
      </c>
      <c r="N25" s="110">
        <v>114</v>
      </c>
      <c r="O25" s="111">
        <v>33.63</v>
      </c>
      <c r="P25" s="112">
        <v>8</v>
      </c>
      <c r="Q25" s="99">
        <f>VLOOKUP(C25,Sheet1!B:F,2,0)</f>
        <v>51</v>
      </c>
      <c r="R25" s="99">
        <f>VLOOKUP(C25,Sheet1!B:F,3,0)</f>
        <v>7</v>
      </c>
      <c r="S25" s="99"/>
      <c r="T25" s="99">
        <f>VLOOKUP(C25,Sheet1!B:F,4,0)</f>
        <v>0</v>
      </c>
      <c r="U25" s="110">
        <v>4</v>
      </c>
      <c r="V25" s="110">
        <v>0</v>
      </c>
      <c r="W25" s="123">
        <v>1</v>
      </c>
      <c r="X25" s="122">
        <f t="shared" si="1"/>
        <v>5</v>
      </c>
      <c r="Y25" s="131" t="s">
        <v>94</v>
      </c>
      <c r="AA25" s="127" t="s">
        <v>1122</v>
      </c>
    </row>
    <row r="26" s="66" customFormat="1" ht="24" spans="1:25">
      <c r="A26" s="79" t="s">
        <v>1119</v>
      </c>
      <c r="B26" s="80">
        <v>22</v>
      </c>
      <c r="C26" s="81" t="s">
        <v>145</v>
      </c>
      <c r="D26" s="82">
        <f t="shared" si="0"/>
        <v>64.5949473684211</v>
      </c>
      <c r="E26" s="83" t="s">
        <v>1120</v>
      </c>
      <c r="F26" s="83" t="s">
        <v>22</v>
      </c>
      <c r="G26" s="84" t="s">
        <v>146</v>
      </c>
      <c r="H26" s="84" t="s">
        <v>147</v>
      </c>
      <c r="I26" s="98">
        <v>21102.04</v>
      </c>
      <c r="J26" s="102">
        <v>23.68</v>
      </c>
      <c r="K26" s="102">
        <v>32.82</v>
      </c>
      <c r="L26" s="102">
        <v>31.43</v>
      </c>
      <c r="M26" s="102">
        <v>4.13</v>
      </c>
      <c r="N26" s="99">
        <v>62</v>
      </c>
      <c r="O26" s="106">
        <v>15</v>
      </c>
      <c r="P26" s="99">
        <v>4</v>
      </c>
      <c r="Q26" s="99">
        <f>VLOOKUP(C26,Sheet1!B:F,2,0)</f>
        <v>18</v>
      </c>
      <c r="R26" s="99">
        <f>VLOOKUP(C26,Sheet1!B:F,3,0)</f>
        <v>0</v>
      </c>
      <c r="S26" s="99"/>
      <c r="T26" s="99">
        <f>VLOOKUP(C26,Sheet1!B:F,4,0)</f>
        <v>12</v>
      </c>
      <c r="U26" s="99">
        <v>2</v>
      </c>
      <c r="V26" s="99">
        <v>1</v>
      </c>
      <c r="W26" s="123">
        <v>1</v>
      </c>
      <c r="X26" s="122">
        <f t="shared" si="1"/>
        <v>4</v>
      </c>
      <c r="Y26" s="128" t="s">
        <v>76</v>
      </c>
    </row>
    <row r="27" s="66" customFormat="1" ht="24" spans="1:25">
      <c r="A27" s="79" t="s">
        <v>1119</v>
      </c>
      <c r="B27" s="80">
        <v>23</v>
      </c>
      <c r="C27" s="81" t="s">
        <v>148</v>
      </c>
      <c r="D27" s="82">
        <f t="shared" si="0"/>
        <v>38.9042631578947</v>
      </c>
      <c r="E27" s="83" t="s">
        <v>1120</v>
      </c>
      <c r="F27" s="83" t="s">
        <v>36</v>
      </c>
      <c r="G27" s="84" t="s">
        <v>69</v>
      </c>
      <c r="H27" s="84" t="s">
        <v>149</v>
      </c>
      <c r="I27" s="107">
        <v>5682.42</v>
      </c>
      <c r="J27" s="103">
        <v>27.08</v>
      </c>
      <c r="K27" s="103">
        <v>21.83</v>
      </c>
      <c r="L27" s="103">
        <v>0.48</v>
      </c>
      <c r="M27" s="103">
        <v>16.16</v>
      </c>
      <c r="N27" s="101">
        <v>55</v>
      </c>
      <c r="O27" s="108">
        <v>74.32</v>
      </c>
      <c r="P27" s="101">
        <v>0</v>
      </c>
      <c r="Q27" s="99">
        <f>VLOOKUP(C27,Sheet1!B:F,2,0)</f>
        <v>6</v>
      </c>
      <c r="R27" s="99">
        <f>VLOOKUP(C27,Sheet1!B:F,3,0)</f>
        <v>21</v>
      </c>
      <c r="S27" s="99"/>
      <c r="T27" s="99">
        <f>VLOOKUP(C27,Sheet1!B:F,4,0)</f>
        <v>0</v>
      </c>
      <c r="U27" s="101">
        <v>0</v>
      </c>
      <c r="V27" s="101">
        <v>0</v>
      </c>
      <c r="W27" s="122">
        <v>0</v>
      </c>
      <c r="X27" s="122">
        <f t="shared" si="1"/>
        <v>0</v>
      </c>
      <c r="Y27" s="128" t="s">
        <v>94</v>
      </c>
    </row>
    <row r="28" s="66" customFormat="1" ht="24" spans="1:27">
      <c r="A28" s="79" t="s">
        <v>1119</v>
      </c>
      <c r="B28" s="80">
        <v>24</v>
      </c>
      <c r="C28" s="81" t="s">
        <v>150</v>
      </c>
      <c r="D28" s="82">
        <f t="shared" si="0"/>
        <v>39.14625</v>
      </c>
      <c r="E28" s="83" t="s">
        <v>1120</v>
      </c>
      <c r="F28" s="83" t="s">
        <v>10</v>
      </c>
      <c r="G28" s="84" t="s">
        <v>84</v>
      </c>
      <c r="H28" s="84" t="s">
        <v>152</v>
      </c>
      <c r="I28" s="107">
        <v>4171.85</v>
      </c>
      <c r="J28" s="103">
        <v>29.17</v>
      </c>
      <c r="K28" s="103">
        <v>649.8</v>
      </c>
      <c r="L28" s="103">
        <v>134.65</v>
      </c>
      <c r="M28" s="107">
        <v>5.42</v>
      </c>
      <c r="N28" s="101">
        <v>26</v>
      </c>
      <c r="O28" s="108">
        <v>26.53</v>
      </c>
      <c r="P28" s="101">
        <v>0</v>
      </c>
      <c r="Q28" s="99">
        <f>VLOOKUP(C28,Sheet1!B:F,2,0)</f>
        <v>0</v>
      </c>
      <c r="R28" s="99">
        <f>VLOOKUP(C28,Sheet1!B:F,3,0)</f>
        <v>26</v>
      </c>
      <c r="S28" s="99"/>
      <c r="T28" s="99">
        <f>VLOOKUP(C28,Sheet1!B:F,4,0)</f>
        <v>0</v>
      </c>
      <c r="U28" s="101">
        <v>0</v>
      </c>
      <c r="V28" s="101">
        <v>0</v>
      </c>
      <c r="W28" s="122">
        <v>0</v>
      </c>
      <c r="X28" s="122">
        <f t="shared" si="1"/>
        <v>0</v>
      </c>
      <c r="Y28" s="124" t="s">
        <v>72</v>
      </c>
      <c r="AA28" s="127" t="s">
        <v>1122</v>
      </c>
    </row>
    <row r="29" s="67" customFormat="1" ht="36.75" spans="1:25">
      <c r="A29" s="79" t="s">
        <v>1119</v>
      </c>
      <c r="B29" s="80">
        <v>25</v>
      </c>
      <c r="C29" s="81" t="s">
        <v>153</v>
      </c>
      <c r="D29" s="82">
        <f t="shared" si="0"/>
        <v>31.4376842105263</v>
      </c>
      <c r="E29" s="83" t="s">
        <v>1120</v>
      </c>
      <c r="F29" s="83" t="s">
        <v>10</v>
      </c>
      <c r="G29" s="84" t="s">
        <v>154</v>
      </c>
      <c r="H29" s="84" t="s">
        <v>155</v>
      </c>
      <c r="I29" s="98">
        <v>2500</v>
      </c>
      <c r="J29" s="98">
        <v>14.74</v>
      </c>
      <c r="K29" s="98">
        <v>61.58</v>
      </c>
      <c r="L29" s="107">
        <v>27.83</v>
      </c>
      <c r="M29" s="98">
        <v>15.73</v>
      </c>
      <c r="N29" s="99">
        <v>31</v>
      </c>
      <c r="O29" s="100">
        <v>40</v>
      </c>
      <c r="P29" s="99">
        <v>0</v>
      </c>
      <c r="Q29" s="99">
        <f>VLOOKUP(C29,Sheet1!B:F,2,0)</f>
        <v>0</v>
      </c>
      <c r="R29" s="99">
        <f>VLOOKUP(C29,Sheet1!B:F,3,0)</f>
        <v>20</v>
      </c>
      <c r="S29" s="99"/>
      <c r="T29" s="99">
        <f>VLOOKUP(C29,Sheet1!B:F,4,0)</f>
        <v>0</v>
      </c>
      <c r="U29" s="99">
        <v>0</v>
      </c>
      <c r="V29" s="99">
        <v>1</v>
      </c>
      <c r="W29" s="122">
        <v>0</v>
      </c>
      <c r="X29" s="122">
        <f t="shared" si="1"/>
        <v>1</v>
      </c>
      <c r="Y29" s="124" t="s">
        <v>101</v>
      </c>
    </row>
    <row r="30" s="66" customFormat="1" ht="24" spans="1:25">
      <c r="A30" s="79" t="s">
        <v>1119</v>
      </c>
      <c r="B30" s="80">
        <v>26</v>
      </c>
      <c r="C30" s="81" t="s">
        <v>156</v>
      </c>
      <c r="D30" s="82">
        <f t="shared" si="0"/>
        <v>53.7245657894737</v>
      </c>
      <c r="E30" s="83" t="s">
        <v>1120</v>
      </c>
      <c r="F30" s="83" t="s">
        <v>22</v>
      </c>
      <c r="G30" s="84" t="s">
        <v>157</v>
      </c>
      <c r="H30" s="84" t="s">
        <v>158</v>
      </c>
      <c r="I30" s="98">
        <v>6543.87</v>
      </c>
      <c r="J30" s="98">
        <v>36.85</v>
      </c>
      <c r="K30" s="98">
        <v>78.74</v>
      </c>
      <c r="L30" s="98">
        <v>73.21</v>
      </c>
      <c r="M30" s="98">
        <v>7.14</v>
      </c>
      <c r="N30" s="99">
        <v>41</v>
      </c>
      <c r="O30" s="100">
        <v>47.67</v>
      </c>
      <c r="P30" s="101">
        <v>2</v>
      </c>
      <c r="Q30" s="99">
        <f>VLOOKUP(C30,Sheet1!B:F,2,0)</f>
        <v>8</v>
      </c>
      <c r="R30" s="99">
        <f>VLOOKUP(C30,Sheet1!B:F,3,0)</f>
        <v>0</v>
      </c>
      <c r="S30" s="99"/>
      <c r="T30" s="99">
        <f>VLOOKUP(C30,Sheet1!B:F,4,0)</f>
        <v>3</v>
      </c>
      <c r="U30" s="99">
        <v>0</v>
      </c>
      <c r="V30" s="99">
        <v>1</v>
      </c>
      <c r="W30" s="122">
        <v>0</v>
      </c>
      <c r="X30" s="122">
        <f t="shared" si="1"/>
        <v>1</v>
      </c>
      <c r="Y30" s="128" t="s">
        <v>94</v>
      </c>
    </row>
    <row r="31" s="66" customFormat="1" ht="24" spans="1:25">
      <c r="A31" s="79" t="s">
        <v>1119</v>
      </c>
      <c r="B31" s="80">
        <v>27</v>
      </c>
      <c r="C31" s="81" t="s">
        <v>159</v>
      </c>
      <c r="D31" s="82">
        <f t="shared" si="0"/>
        <v>24.2747368421053</v>
      </c>
      <c r="E31" s="83" t="s">
        <v>1120</v>
      </c>
      <c r="F31" s="83" t="s">
        <v>22</v>
      </c>
      <c r="G31" s="84" t="s">
        <v>160</v>
      </c>
      <c r="H31" s="84" t="s">
        <v>160</v>
      </c>
      <c r="I31" s="107">
        <v>3485.8</v>
      </c>
      <c r="J31" s="107">
        <v>29.6</v>
      </c>
      <c r="K31" s="107">
        <v>122.1</v>
      </c>
      <c r="L31" s="107">
        <v>3.4882</v>
      </c>
      <c r="M31" s="107">
        <v>32</v>
      </c>
      <c r="N31" s="101">
        <v>96</v>
      </c>
      <c r="O31" s="108">
        <v>0.94</v>
      </c>
      <c r="P31" s="101">
        <v>0</v>
      </c>
      <c r="Q31" s="99">
        <f>VLOOKUP(C31,Sheet1!B:F,2,0)</f>
        <v>2</v>
      </c>
      <c r="R31" s="99">
        <f>VLOOKUP(C31,Sheet1!B:F,3,0)</f>
        <v>0</v>
      </c>
      <c r="S31" s="99"/>
      <c r="T31" s="99">
        <f>VLOOKUP(C31,Sheet1!B:F,4,0)</f>
        <v>0</v>
      </c>
      <c r="U31" s="101">
        <v>0</v>
      </c>
      <c r="V31" s="101">
        <v>0</v>
      </c>
      <c r="W31" s="122">
        <v>0</v>
      </c>
      <c r="X31" s="122">
        <f t="shared" si="1"/>
        <v>0</v>
      </c>
      <c r="Y31" s="130" t="s">
        <v>94</v>
      </c>
    </row>
    <row r="32" s="66" customFormat="1" ht="36" spans="1:25">
      <c r="A32" s="79" t="s">
        <v>1119</v>
      </c>
      <c r="B32" s="80">
        <v>28</v>
      </c>
      <c r="C32" s="81" t="s">
        <v>161</v>
      </c>
      <c r="D32" s="82">
        <f t="shared" si="0"/>
        <v>48.1369078947368</v>
      </c>
      <c r="E32" s="83" t="s">
        <v>1120</v>
      </c>
      <c r="F32" s="83" t="s">
        <v>36</v>
      </c>
      <c r="G32" s="84" t="s">
        <v>163</v>
      </c>
      <c r="H32" s="88" t="s">
        <v>164</v>
      </c>
      <c r="I32" s="98">
        <v>2229.17</v>
      </c>
      <c r="J32" s="98">
        <v>36.03</v>
      </c>
      <c r="K32" s="98">
        <v>32.65</v>
      </c>
      <c r="L32" s="98">
        <v>15.92</v>
      </c>
      <c r="M32" s="98">
        <v>22.75</v>
      </c>
      <c r="N32" s="99">
        <v>22</v>
      </c>
      <c r="O32" s="100">
        <v>32.84</v>
      </c>
      <c r="P32" s="99">
        <v>10</v>
      </c>
      <c r="Q32" s="99">
        <f>VLOOKUP(C32,Sheet1!B:F,2,0)</f>
        <v>17</v>
      </c>
      <c r="R32" s="99">
        <f>VLOOKUP(C32,Sheet1!B:F,3,0)</f>
        <v>0</v>
      </c>
      <c r="S32" s="99"/>
      <c r="T32" s="99">
        <f>VLOOKUP(C32,Sheet1!B:F,4,0)</f>
        <v>0</v>
      </c>
      <c r="U32" s="99">
        <v>0</v>
      </c>
      <c r="V32" s="99">
        <v>2</v>
      </c>
      <c r="W32" s="122">
        <v>0</v>
      </c>
      <c r="X32" s="122">
        <f t="shared" si="1"/>
        <v>2</v>
      </c>
      <c r="Y32" s="125" t="s">
        <v>90</v>
      </c>
    </row>
    <row r="33" s="66" customFormat="1" ht="24" spans="1:25">
      <c r="A33" s="79" t="s">
        <v>1119</v>
      </c>
      <c r="B33" s="80">
        <v>29</v>
      </c>
      <c r="C33" s="81" t="s">
        <v>165</v>
      </c>
      <c r="D33" s="82">
        <f t="shared" si="0"/>
        <v>31.9582894736842</v>
      </c>
      <c r="E33" s="83" t="s">
        <v>1120</v>
      </c>
      <c r="F33" s="83" t="s">
        <v>30</v>
      </c>
      <c r="G33" s="84" t="s">
        <v>166</v>
      </c>
      <c r="H33" s="84" t="s">
        <v>167</v>
      </c>
      <c r="I33" s="98">
        <v>511.49</v>
      </c>
      <c r="J33" s="98">
        <v>56.1</v>
      </c>
      <c r="K33" s="98">
        <v>62.35</v>
      </c>
      <c r="L33" s="98">
        <v>56.52</v>
      </c>
      <c r="M33" s="98">
        <v>52.58</v>
      </c>
      <c r="N33" s="99">
        <v>21</v>
      </c>
      <c r="O33" s="100">
        <v>60</v>
      </c>
      <c r="P33" s="99">
        <v>1</v>
      </c>
      <c r="Q33" s="99">
        <f>VLOOKUP(C33,Sheet1!B:F,2,0)</f>
        <v>0</v>
      </c>
      <c r="R33" s="99">
        <f>VLOOKUP(C33,Sheet1!B:F,3,0)</f>
        <v>2</v>
      </c>
      <c r="S33" s="99"/>
      <c r="T33" s="99">
        <f>VLOOKUP(C33,Sheet1!B:F,4,0)</f>
        <v>0</v>
      </c>
      <c r="U33" s="99">
        <v>1</v>
      </c>
      <c r="V33" s="99">
        <v>1</v>
      </c>
      <c r="W33" s="123">
        <v>1</v>
      </c>
      <c r="X33" s="122">
        <f t="shared" si="1"/>
        <v>3</v>
      </c>
      <c r="Y33" s="125" t="s">
        <v>72</v>
      </c>
    </row>
    <row r="34" s="66" customFormat="1" ht="84" spans="1:27">
      <c r="A34" s="79" t="s">
        <v>1119</v>
      </c>
      <c r="B34" s="80">
        <v>30</v>
      </c>
      <c r="C34" s="81" t="s">
        <v>168</v>
      </c>
      <c r="D34" s="82">
        <f t="shared" si="0"/>
        <v>43.3083157894737</v>
      </c>
      <c r="E34" s="83">
        <v>1</v>
      </c>
      <c r="F34" s="83" t="s">
        <v>36</v>
      </c>
      <c r="G34" s="81" t="s">
        <v>169</v>
      </c>
      <c r="H34" s="81" t="s">
        <v>170</v>
      </c>
      <c r="I34" s="113">
        <v>120366.6</v>
      </c>
      <c r="J34" s="114">
        <v>10.1</v>
      </c>
      <c r="K34" s="114">
        <v>49.29</v>
      </c>
      <c r="L34" s="114">
        <v>50.81</v>
      </c>
      <c r="M34" s="114">
        <v>3.54</v>
      </c>
      <c r="N34" s="112">
        <v>130</v>
      </c>
      <c r="O34" s="115">
        <v>16.8</v>
      </c>
      <c r="P34" s="112">
        <v>3</v>
      </c>
      <c r="Q34" s="99">
        <f>VLOOKUP(C34,Sheet1!B:F,2,0)</f>
        <v>6</v>
      </c>
      <c r="R34" s="99">
        <f>VLOOKUP(C34,Sheet1!B:F,3,0)</f>
        <v>0</v>
      </c>
      <c r="S34" s="99"/>
      <c r="T34" s="99">
        <f>VLOOKUP(C34,Sheet1!B:F,4,0)</f>
        <v>0</v>
      </c>
      <c r="U34" s="112">
        <v>1</v>
      </c>
      <c r="V34" s="112">
        <v>1</v>
      </c>
      <c r="W34" s="123">
        <v>1</v>
      </c>
      <c r="X34" s="122">
        <f t="shared" si="1"/>
        <v>3</v>
      </c>
      <c r="Y34" s="131" t="s">
        <v>76</v>
      </c>
      <c r="AA34" s="127" t="s">
        <v>1122</v>
      </c>
    </row>
    <row r="35" s="66" customFormat="1" ht="36" spans="1:25">
      <c r="A35" s="79" t="s">
        <v>1119</v>
      </c>
      <c r="B35" s="80">
        <v>31</v>
      </c>
      <c r="C35" s="81" t="s">
        <v>171</v>
      </c>
      <c r="D35" s="82">
        <f t="shared" si="0"/>
        <v>44.5758157894737</v>
      </c>
      <c r="E35" s="83" t="s">
        <v>1120</v>
      </c>
      <c r="F35" s="83" t="s">
        <v>10</v>
      </c>
      <c r="G35" s="84" t="s">
        <v>172</v>
      </c>
      <c r="H35" s="84" t="s">
        <v>173</v>
      </c>
      <c r="I35" s="107">
        <v>6938.3</v>
      </c>
      <c r="J35" s="103">
        <v>66.22</v>
      </c>
      <c r="K35" s="103">
        <v>95.84</v>
      </c>
      <c r="L35" s="103">
        <v>441.37</v>
      </c>
      <c r="M35" s="103">
        <v>8.08</v>
      </c>
      <c r="N35" s="101">
        <v>38</v>
      </c>
      <c r="O35" s="104">
        <v>39</v>
      </c>
      <c r="P35" s="101">
        <v>0</v>
      </c>
      <c r="Q35" s="99">
        <f>VLOOKUP(C35,Sheet1!B:F,2,0)</f>
        <v>0</v>
      </c>
      <c r="R35" s="99">
        <f>VLOOKUP(C35,Sheet1!B:F,3,0)</f>
        <v>27</v>
      </c>
      <c r="S35" s="99"/>
      <c r="T35" s="99">
        <f>VLOOKUP(C35,Sheet1!B:F,4,0)</f>
        <v>0</v>
      </c>
      <c r="U35" s="101">
        <v>0</v>
      </c>
      <c r="V35" s="101">
        <v>0</v>
      </c>
      <c r="W35" s="122">
        <v>0</v>
      </c>
      <c r="X35" s="122">
        <f t="shared" si="1"/>
        <v>0</v>
      </c>
      <c r="Y35" s="124" t="s">
        <v>101</v>
      </c>
    </row>
    <row r="36" s="66" customFormat="1" ht="48" spans="1:25">
      <c r="A36" s="79" t="s">
        <v>1119</v>
      </c>
      <c r="B36" s="80">
        <v>32</v>
      </c>
      <c r="C36" s="81" t="s">
        <v>174</v>
      </c>
      <c r="D36" s="82">
        <f t="shared" si="0"/>
        <v>47.3369868421053</v>
      </c>
      <c r="E36" s="83" t="s">
        <v>1123</v>
      </c>
      <c r="F36" s="83" t="s">
        <v>1123</v>
      </c>
      <c r="G36" s="84" t="s">
        <v>176</v>
      </c>
      <c r="H36" s="84" t="s">
        <v>177</v>
      </c>
      <c r="I36" s="107">
        <v>6033.68</v>
      </c>
      <c r="J36" s="107">
        <v>84.69</v>
      </c>
      <c r="K36" s="107">
        <v>43.82</v>
      </c>
      <c r="L36" s="107">
        <v>54.23</v>
      </c>
      <c r="M36" s="107">
        <v>4.23</v>
      </c>
      <c r="N36" s="101">
        <v>62</v>
      </c>
      <c r="O36" s="108">
        <v>45.93</v>
      </c>
      <c r="P36" s="101">
        <v>1</v>
      </c>
      <c r="Q36" s="99">
        <f>VLOOKUP(C36,Sheet1!B:F,2,0)</f>
        <v>0</v>
      </c>
      <c r="R36" s="99">
        <f>VLOOKUP(C36,Sheet1!B:F,3,0)</f>
        <v>10</v>
      </c>
      <c r="S36" s="99"/>
      <c r="T36" s="99">
        <f>VLOOKUP(C36,Sheet1!B:F,4,0)</f>
        <v>1</v>
      </c>
      <c r="U36" s="101">
        <v>1</v>
      </c>
      <c r="V36" s="101">
        <v>0</v>
      </c>
      <c r="W36" s="122">
        <v>0</v>
      </c>
      <c r="X36" s="122">
        <f t="shared" si="1"/>
        <v>1</v>
      </c>
      <c r="Y36" s="130" t="s">
        <v>94</v>
      </c>
    </row>
    <row r="37" s="68" customFormat="1" ht="24" spans="1:25">
      <c r="A37" s="89" t="s">
        <v>178</v>
      </c>
      <c r="B37" s="84">
        <v>1</v>
      </c>
      <c r="C37" s="84" t="s">
        <v>179</v>
      </c>
      <c r="D37" s="82">
        <f t="shared" si="0"/>
        <v>41.4539473684211</v>
      </c>
      <c r="E37" s="83" t="s">
        <v>1120</v>
      </c>
      <c r="F37" s="83" t="s">
        <v>20</v>
      </c>
      <c r="G37" s="84" t="s">
        <v>180</v>
      </c>
      <c r="H37" s="84" t="s">
        <v>181</v>
      </c>
      <c r="I37" s="107">
        <v>52263</v>
      </c>
      <c r="J37" s="107">
        <v>27</v>
      </c>
      <c r="K37" s="107">
        <v>75</v>
      </c>
      <c r="L37" s="107">
        <v>35</v>
      </c>
      <c r="M37" s="107">
        <v>3.33</v>
      </c>
      <c r="N37" s="101">
        <v>56</v>
      </c>
      <c r="O37" s="116">
        <v>16</v>
      </c>
      <c r="P37" s="101">
        <v>0</v>
      </c>
      <c r="Q37" s="99">
        <f>VLOOKUP(C37,Sheet1!B:F,2,0)</f>
        <v>8</v>
      </c>
      <c r="R37" s="99">
        <f>VLOOKUP(C37,Sheet1!B:F,3,0)</f>
        <v>0</v>
      </c>
      <c r="S37" s="99"/>
      <c r="T37" s="99">
        <f>VLOOKUP(C37,Sheet1!B:F,4,0)</f>
        <v>0</v>
      </c>
      <c r="U37" s="101">
        <v>0</v>
      </c>
      <c r="V37" s="101">
        <v>0</v>
      </c>
      <c r="W37" s="122">
        <v>0</v>
      </c>
      <c r="X37" s="122">
        <f t="shared" si="1"/>
        <v>0</v>
      </c>
      <c r="Y37" s="130" t="s">
        <v>94</v>
      </c>
    </row>
    <row r="38" s="68" customFormat="1" ht="24" spans="1:25">
      <c r="A38" s="89" t="s">
        <v>178</v>
      </c>
      <c r="B38" s="84">
        <v>2</v>
      </c>
      <c r="C38" s="84" t="s">
        <v>182</v>
      </c>
      <c r="D38" s="82">
        <f t="shared" si="0"/>
        <v>24.6418947368421</v>
      </c>
      <c r="E38" s="83" t="s">
        <v>1120</v>
      </c>
      <c r="F38" s="83" t="s">
        <v>22</v>
      </c>
      <c r="G38" s="84" t="s">
        <v>183</v>
      </c>
      <c r="H38" s="84" t="s">
        <v>184</v>
      </c>
      <c r="I38" s="107">
        <v>12200</v>
      </c>
      <c r="J38" s="107">
        <v>41.68</v>
      </c>
      <c r="K38" s="107">
        <v>108.53</v>
      </c>
      <c r="L38" s="107">
        <v>74.07</v>
      </c>
      <c r="M38" s="107">
        <v>4.55</v>
      </c>
      <c r="N38" s="101">
        <v>62</v>
      </c>
      <c r="O38" s="116">
        <v>11</v>
      </c>
      <c r="P38" s="101"/>
      <c r="Q38" s="99">
        <f>VLOOKUP(C38,Sheet1!B:F,2,0)</f>
        <v>1</v>
      </c>
      <c r="R38" s="99">
        <f>VLOOKUP(C38,Sheet1!B:F,3,0)</f>
        <v>0</v>
      </c>
      <c r="S38" s="99"/>
      <c r="T38" s="99">
        <f>VLOOKUP(C38,Sheet1!B:F,4,0)</f>
        <v>0</v>
      </c>
      <c r="U38" s="101"/>
      <c r="V38" s="101"/>
      <c r="W38" s="122">
        <v>0</v>
      </c>
      <c r="X38" s="122">
        <f t="shared" si="1"/>
        <v>0</v>
      </c>
      <c r="Y38" s="124" t="s">
        <v>72</v>
      </c>
    </row>
    <row r="39" s="68" customFormat="1" ht="24" spans="1:25">
      <c r="A39" s="89" t="s">
        <v>178</v>
      </c>
      <c r="B39" s="84">
        <v>3</v>
      </c>
      <c r="C39" s="90" t="s">
        <v>185</v>
      </c>
      <c r="D39" s="82">
        <f t="shared" si="0"/>
        <v>53.2526315789474</v>
      </c>
      <c r="E39" s="83" t="s">
        <v>1120</v>
      </c>
      <c r="F39" s="83" t="s">
        <v>10</v>
      </c>
      <c r="G39" s="84" t="s">
        <v>84</v>
      </c>
      <c r="H39" s="90" t="s">
        <v>187</v>
      </c>
      <c r="I39" s="107">
        <v>9373</v>
      </c>
      <c r="J39" s="107">
        <v>52</v>
      </c>
      <c r="K39" s="107">
        <v>139</v>
      </c>
      <c r="L39" s="107">
        <v>50</v>
      </c>
      <c r="M39" s="107">
        <v>9.6</v>
      </c>
      <c r="N39" s="101">
        <v>156</v>
      </c>
      <c r="O39" s="116">
        <v>54</v>
      </c>
      <c r="P39" s="101">
        <v>0</v>
      </c>
      <c r="Q39" s="99">
        <f>VLOOKUP(C39,Sheet1!B:F,2,0)</f>
        <v>4</v>
      </c>
      <c r="R39" s="99">
        <f>VLOOKUP(C39,Sheet1!B:F,3,0)</f>
        <v>40</v>
      </c>
      <c r="S39" s="99"/>
      <c r="T39" s="99">
        <f>VLOOKUP(C39,Sheet1!B:F,4,0)</f>
        <v>0</v>
      </c>
      <c r="U39" s="101">
        <v>3</v>
      </c>
      <c r="V39" s="101">
        <v>1</v>
      </c>
      <c r="W39" s="123">
        <v>1</v>
      </c>
      <c r="X39" s="122">
        <f t="shared" si="1"/>
        <v>5</v>
      </c>
      <c r="Y39" s="130" t="s">
        <v>76</v>
      </c>
    </row>
    <row r="40" s="68" customFormat="1" ht="24" spans="1:25">
      <c r="A40" s="89" t="s">
        <v>178</v>
      </c>
      <c r="B40" s="84">
        <v>4</v>
      </c>
      <c r="C40" s="84" t="s">
        <v>188</v>
      </c>
      <c r="D40" s="82">
        <f t="shared" si="0"/>
        <v>37.5406447368421</v>
      </c>
      <c r="E40" s="83" t="s">
        <v>1123</v>
      </c>
      <c r="F40" s="83" t="s">
        <v>1123</v>
      </c>
      <c r="G40" s="84" t="s">
        <v>189</v>
      </c>
      <c r="H40" s="84" t="s">
        <v>190</v>
      </c>
      <c r="I40" s="107">
        <v>6030.92</v>
      </c>
      <c r="J40" s="107">
        <v>53.51</v>
      </c>
      <c r="K40" s="107">
        <v>148.43</v>
      </c>
      <c r="L40" s="107">
        <v>78.68</v>
      </c>
      <c r="M40" s="107">
        <v>5.75</v>
      </c>
      <c r="N40" s="101">
        <v>38</v>
      </c>
      <c r="O40" s="116">
        <v>18.5</v>
      </c>
      <c r="P40" s="101">
        <v>2</v>
      </c>
      <c r="Q40" s="99">
        <f>VLOOKUP(C40,Sheet1!B:F,2,0)</f>
        <v>2</v>
      </c>
      <c r="R40" s="99">
        <f>VLOOKUP(C40,Sheet1!B:F,3,0)</f>
        <v>0</v>
      </c>
      <c r="S40" s="99"/>
      <c r="T40" s="99">
        <f>VLOOKUP(C40,Sheet1!B:F,4,0)</f>
        <v>0</v>
      </c>
      <c r="U40" s="101">
        <v>1</v>
      </c>
      <c r="V40" s="101">
        <v>0</v>
      </c>
      <c r="W40" s="123">
        <v>1</v>
      </c>
      <c r="X40" s="122">
        <f t="shared" si="1"/>
        <v>2</v>
      </c>
      <c r="Y40" s="130" t="s">
        <v>76</v>
      </c>
    </row>
    <row r="41" s="68" customFormat="1" spans="1:25">
      <c r="A41" s="89" t="s">
        <v>178</v>
      </c>
      <c r="B41" s="84">
        <v>5</v>
      </c>
      <c r="C41" s="84" t="s">
        <v>191</v>
      </c>
      <c r="D41" s="82">
        <f t="shared" si="0"/>
        <v>54</v>
      </c>
      <c r="E41" s="83" t="s">
        <v>1120</v>
      </c>
      <c r="F41" s="83" t="s">
        <v>20</v>
      </c>
      <c r="G41" s="84" t="s">
        <v>192</v>
      </c>
      <c r="H41" s="84" t="s">
        <v>193</v>
      </c>
      <c r="I41" s="107">
        <v>65323</v>
      </c>
      <c r="J41" s="107">
        <v>13.1</v>
      </c>
      <c r="K41" s="107">
        <v>687.6</v>
      </c>
      <c r="L41" s="107">
        <v>17.1</v>
      </c>
      <c r="M41" s="107">
        <v>3.5</v>
      </c>
      <c r="N41" s="101">
        <v>96</v>
      </c>
      <c r="O41" s="116">
        <v>23.5</v>
      </c>
      <c r="P41" s="101">
        <v>3</v>
      </c>
      <c r="Q41" s="99">
        <f>VLOOKUP(C41,Sheet1!B:F,2,0)</f>
        <v>5</v>
      </c>
      <c r="R41" s="99">
        <f>VLOOKUP(C41,Sheet1!B:F,3,0)</f>
        <v>0</v>
      </c>
      <c r="S41" s="99"/>
      <c r="T41" s="99">
        <f>VLOOKUP(C41,Sheet1!B:F,4,0)</f>
        <v>7</v>
      </c>
      <c r="U41" s="101">
        <v>1</v>
      </c>
      <c r="V41" s="101">
        <v>0</v>
      </c>
      <c r="W41" s="123">
        <v>1</v>
      </c>
      <c r="X41" s="122">
        <f t="shared" si="1"/>
        <v>2</v>
      </c>
      <c r="Y41" s="124" t="s">
        <v>72</v>
      </c>
    </row>
    <row r="42" s="68" customFormat="1" spans="1:25">
      <c r="A42" s="89" t="s">
        <v>178</v>
      </c>
      <c r="B42" s="84">
        <v>6</v>
      </c>
      <c r="C42" s="84" t="s">
        <v>194</v>
      </c>
      <c r="D42" s="82">
        <f t="shared" si="0"/>
        <v>36.3887368421053</v>
      </c>
      <c r="E42" s="83" t="s">
        <v>1120</v>
      </c>
      <c r="F42" s="83" t="s">
        <v>20</v>
      </c>
      <c r="G42" s="84" t="s">
        <v>195</v>
      </c>
      <c r="H42" s="84" t="s">
        <v>196</v>
      </c>
      <c r="I42" s="107">
        <v>19188</v>
      </c>
      <c r="J42" s="107">
        <v>17.77</v>
      </c>
      <c r="K42" s="107">
        <v>56.93</v>
      </c>
      <c r="L42" s="107">
        <v>-21.78</v>
      </c>
      <c r="M42" s="107">
        <v>4.6</v>
      </c>
      <c r="N42" s="101">
        <v>46</v>
      </c>
      <c r="O42" s="116">
        <v>4.6</v>
      </c>
      <c r="P42" s="101">
        <v>0</v>
      </c>
      <c r="Q42" s="99">
        <f>VLOOKUP(C42,Sheet1!B:F,2,0)</f>
        <v>7</v>
      </c>
      <c r="R42" s="99">
        <f>VLOOKUP(C42,Sheet1!B:F,3,0)</f>
        <v>0</v>
      </c>
      <c r="S42" s="99"/>
      <c r="T42" s="99">
        <f>VLOOKUP(C42,Sheet1!B:F,4,0)</f>
        <v>1</v>
      </c>
      <c r="U42" s="101">
        <v>1</v>
      </c>
      <c r="V42" s="101">
        <v>1</v>
      </c>
      <c r="W42" s="123">
        <v>1</v>
      </c>
      <c r="X42" s="122">
        <f t="shared" si="1"/>
        <v>3</v>
      </c>
      <c r="Y42" s="130" t="s">
        <v>94</v>
      </c>
    </row>
    <row r="43" s="68" customFormat="1" ht="24" spans="1:25">
      <c r="A43" s="89" t="s">
        <v>178</v>
      </c>
      <c r="B43" s="84">
        <v>7</v>
      </c>
      <c r="C43" s="84" t="s">
        <v>198</v>
      </c>
      <c r="D43" s="82">
        <f t="shared" si="0"/>
        <v>27.6351184210526</v>
      </c>
      <c r="E43" s="83" t="s">
        <v>1120</v>
      </c>
      <c r="F43" s="83" t="s">
        <v>22</v>
      </c>
      <c r="G43" s="91" t="s">
        <v>199</v>
      </c>
      <c r="H43" s="84" t="s">
        <v>200</v>
      </c>
      <c r="I43" s="98">
        <v>7420</v>
      </c>
      <c r="J43" s="98">
        <v>57.55</v>
      </c>
      <c r="K43" s="98">
        <v>299.43</v>
      </c>
      <c r="L43" s="98">
        <v>202.08</v>
      </c>
      <c r="M43" s="98">
        <v>4.2</v>
      </c>
      <c r="N43" s="99">
        <v>47</v>
      </c>
      <c r="O43" s="117">
        <v>14</v>
      </c>
      <c r="P43" s="101">
        <v>1</v>
      </c>
      <c r="Q43" s="99">
        <f>VLOOKUP(C43,Sheet1!B:F,2,0)</f>
        <v>0</v>
      </c>
      <c r="R43" s="99">
        <f>VLOOKUP(C43,Sheet1!B:F,3,0)</f>
        <v>0</v>
      </c>
      <c r="S43" s="99"/>
      <c r="T43" s="99">
        <f>VLOOKUP(C43,Sheet1!B:F,4,0)</f>
        <v>0</v>
      </c>
      <c r="U43" s="99">
        <v>0</v>
      </c>
      <c r="V43" s="99">
        <v>0</v>
      </c>
      <c r="W43" s="122">
        <v>0</v>
      </c>
      <c r="X43" s="122">
        <f t="shared" si="1"/>
        <v>0</v>
      </c>
      <c r="Y43" s="124" t="s">
        <v>101</v>
      </c>
    </row>
    <row r="44" s="68" customFormat="1" ht="24" spans="1:25">
      <c r="A44" s="89" t="s">
        <v>178</v>
      </c>
      <c r="B44" s="84">
        <v>8</v>
      </c>
      <c r="C44" s="84" t="s">
        <v>201</v>
      </c>
      <c r="D44" s="82">
        <f t="shared" si="0"/>
        <v>31.3322236842105</v>
      </c>
      <c r="E44" s="83" t="s">
        <v>1123</v>
      </c>
      <c r="F44" s="83" t="s">
        <v>1123</v>
      </c>
      <c r="G44" s="84" t="s">
        <v>129</v>
      </c>
      <c r="H44" s="84" t="s">
        <v>202</v>
      </c>
      <c r="I44" s="107">
        <v>22850</v>
      </c>
      <c r="J44" s="107">
        <v>38.23</v>
      </c>
      <c r="K44" s="107">
        <v>120.08</v>
      </c>
      <c r="L44" s="107">
        <v>44.61</v>
      </c>
      <c r="M44" s="107">
        <v>5.21</v>
      </c>
      <c r="N44" s="101">
        <v>62</v>
      </c>
      <c r="O44" s="116">
        <v>22.71</v>
      </c>
      <c r="P44" s="101"/>
      <c r="Q44" s="99">
        <f>VLOOKUP(C44,Sheet1!B:F,2,0)</f>
        <v>0</v>
      </c>
      <c r="R44" s="99">
        <f>VLOOKUP(C44,Sheet1!B:F,3,0)</f>
        <v>0</v>
      </c>
      <c r="S44" s="99"/>
      <c r="T44" s="99">
        <f>VLOOKUP(C44,Sheet1!B:F,4,0)</f>
        <v>0</v>
      </c>
      <c r="U44" s="101"/>
      <c r="V44" s="101"/>
      <c r="W44" s="122">
        <v>0</v>
      </c>
      <c r="X44" s="122">
        <f t="shared" si="1"/>
        <v>0</v>
      </c>
      <c r="Y44" s="124" t="s">
        <v>72</v>
      </c>
    </row>
    <row r="45" s="68" customFormat="1" ht="162" spans="1:25">
      <c r="A45" s="89" t="s">
        <v>178</v>
      </c>
      <c r="B45" s="84">
        <v>9</v>
      </c>
      <c r="C45" s="84" t="s">
        <v>203</v>
      </c>
      <c r="D45" s="82">
        <f t="shared" si="0"/>
        <v>52.5828684210526</v>
      </c>
      <c r="E45" s="83" t="s">
        <v>1120</v>
      </c>
      <c r="F45" s="83" t="s">
        <v>22</v>
      </c>
      <c r="G45" s="84" t="s">
        <v>143</v>
      </c>
      <c r="H45" s="84" t="s">
        <v>204</v>
      </c>
      <c r="I45" s="107">
        <v>7794</v>
      </c>
      <c r="J45" s="107">
        <v>60.94</v>
      </c>
      <c r="K45" s="107">
        <v>159.21</v>
      </c>
      <c r="L45" s="107">
        <v>56.93</v>
      </c>
      <c r="M45" s="107">
        <v>6.13</v>
      </c>
      <c r="N45" s="101">
        <v>20</v>
      </c>
      <c r="O45" s="116">
        <v>33</v>
      </c>
      <c r="P45" s="101">
        <v>3</v>
      </c>
      <c r="Q45" s="99">
        <f>VLOOKUP(C45,Sheet1!B:F,2,0)</f>
        <v>4</v>
      </c>
      <c r="R45" s="99">
        <f>VLOOKUP(C45,Sheet1!B:F,3,0)</f>
        <v>0</v>
      </c>
      <c r="S45" s="99"/>
      <c r="T45" s="99">
        <f>VLOOKUP(C45,Sheet1!B:F,4,0)</f>
        <v>2</v>
      </c>
      <c r="U45" s="101">
        <v>0</v>
      </c>
      <c r="V45" s="101">
        <v>1</v>
      </c>
      <c r="W45" s="123">
        <v>1</v>
      </c>
      <c r="X45" s="122">
        <f t="shared" si="1"/>
        <v>2</v>
      </c>
      <c r="Y45" s="130" t="s">
        <v>94</v>
      </c>
    </row>
    <row r="46" s="68" customFormat="1" ht="36" spans="1:25">
      <c r="A46" s="89" t="s">
        <v>178</v>
      </c>
      <c r="B46" s="84">
        <v>10</v>
      </c>
      <c r="C46" s="84" t="s">
        <v>205</v>
      </c>
      <c r="D46" s="82">
        <f t="shared" si="0"/>
        <v>46.7132894736842</v>
      </c>
      <c r="E46" s="83" t="s">
        <v>1120</v>
      </c>
      <c r="F46" s="83" t="s">
        <v>20</v>
      </c>
      <c r="G46" s="84" t="s">
        <v>192</v>
      </c>
      <c r="H46" s="84" t="s">
        <v>206</v>
      </c>
      <c r="I46" s="107">
        <v>2086</v>
      </c>
      <c r="J46" s="107">
        <v>21.9</v>
      </c>
      <c r="K46" s="107">
        <v>255.2</v>
      </c>
      <c r="L46" s="107">
        <v>80.5</v>
      </c>
      <c r="M46" s="107">
        <v>12</v>
      </c>
      <c r="N46" s="101">
        <v>23</v>
      </c>
      <c r="O46" s="116">
        <v>33</v>
      </c>
      <c r="P46" s="101">
        <v>3</v>
      </c>
      <c r="Q46" s="99">
        <f>VLOOKUP(C46,Sheet1!B:F,2,0)</f>
        <v>12</v>
      </c>
      <c r="R46" s="99">
        <f>VLOOKUP(C46,Sheet1!B:F,3,0)</f>
        <v>0</v>
      </c>
      <c r="S46" s="99"/>
      <c r="T46" s="99">
        <f>VLOOKUP(C46,Sheet1!B:F,4,0)</f>
        <v>0</v>
      </c>
      <c r="U46" s="101">
        <v>1</v>
      </c>
      <c r="V46" s="101">
        <v>1</v>
      </c>
      <c r="W46" s="123">
        <v>1</v>
      </c>
      <c r="X46" s="122">
        <f t="shared" si="1"/>
        <v>3</v>
      </c>
      <c r="Y46" s="130" t="s">
        <v>94</v>
      </c>
    </row>
    <row r="47" s="68" customFormat="1" ht="24" spans="1:25">
      <c r="A47" s="89" t="s">
        <v>178</v>
      </c>
      <c r="B47" s="84">
        <v>11</v>
      </c>
      <c r="C47" s="84" t="s">
        <v>207</v>
      </c>
      <c r="D47" s="82">
        <f t="shared" si="0"/>
        <v>35.4951315789474</v>
      </c>
      <c r="E47" s="83" t="s">
        <v>1123</v>
      </c>
      <c r="F47" s="83" t="s">
        <v>1123</v>
      </c>
      <c r="G47" s="84" t="s">
        <v>202</v>
      </c>
      <c r="H47" s="84" t="s">
        <v>208</v>
      </c>
      <c r="I47" s="107">
        <v>7636</v>
      </c>
      <c r="J47" s="107">
        <v>30.1</v>
      </c>
      <c r="K47" s="107">
        <v>42.1</v>
      </c>
      <c r="L47" s="107">
        <v>48.3</v>
      </c>
      <c r="M47" s="107">
        <v>5.5</v>
      </c>
      <c r="N47" s="101">
        <v>24</v>
      </c>
      <c r="O47" s="116">
        <v>20</v>
      </c>
      <c r="P47" s="101">
        <v>3</v>
      </c>
      <c r="Q47" s="99">
        <f>VLOOKUP(C47,Sheet1!B:F,2,0)</f>
        <v>2</v>
      </c>
      <c r="R47" s="99">
        <f>VLOOKUP(C47,Sheet1!B:F,3,0)</f>
        <v>0</v>
      </c>
      <c r="S47" s="99"/>
      <c r="T47" s="99">
        <f>VLOOKUP(C47,Sheet1!B:F,4,0)</f>
        <v>0</v>
      </c>
      <c r="U47" s="101">
        <v>1</v>
      </c>
      <c r="V47" s="101">
        <v>0</v>
      </c>
      <c r="W47" s="123">
        <v>1</v>
      </c>
      <c r="X47" s="122">
        <f t="shared" si="1"/>
        <v>2</v>
      </c>
      <c r="Y47" s="124" t="s">
        <v>71</v>
      </c>
    </row>
    <row r="48" s="68" customFormat="1" ht="24" spans="1:25">
      <c r="A48" s="89" t="s">
        <v>178</v>
      </c>
      <c r="B48" s="84">
        <v>12</v>
      </c>
      <c r="C48" s="88" t="s">
        <v>209</v>
      </c>
      <c r="D48" s="82">
        <f t="shared" si="0"/>
        <v>21</v>
      </c>
      <c r="E48" s="83" t="s">
        <v>1120</v>
      </c>
      <c r="F48" s="83" t="s">
        <v>22</v>
      </c>
      <c r="G48" s="84" t="s">
        <v>146</v>
      </c>
      <c r="H48" s="84" t="s">
        <v>210</v>
      </c>
      <c r="I48" s="98">
        <v>2687.87</v>
      </c>
      <c r="J48" s="98">
        <v>19.38</v>
      </c>
      <c r="K48" s="98">
        <v>908.37</v>
      </c>
      <c r="L48" s="98">
        <v>35.98</v>
      </c>
      <c r="M48" s="98">
        <v>6.85</v>
      </c>
      <c r="N48" s="99">
        <v>13</v>
      </c>
      <c r="O48" s="117">
        <v>13</v>
      </c>
      <c r="P48" s="101">
        <v>0</v>
      </c>
      <c r="Q48" s="99">
        <f>VLOOKUP(C48,Sheet1!B:F,2,0)</f>
        <v>1</v>
      </c>
      <c r="R48" s="99">
        <f>VLOOKUP(C48,Sheet1!B:F,3,0)</f>
        <v>0</v>
      </c>
      <c r="S48" s="99"/>
      <c r="T48" s="99">
        <f>VLOOKUP(C48,Sheet1!B:F,4,0)</f>
        <v>0</v>
      </c>
      <c r="U48" s="99">
        <v>1</v>
      </c>
      <c r="V48" s="99">
        <v>0</v>
      </c>
      <c r="W48" s="123">
        <v>1</v>
      </c>
      <c r="X48" s="122">
        <f t="shared" si="1"/>
        <v>2</v>
      </c>
      <c r="Y48" s="132" t="s">
        <v>94</v>
      </c>
    </row>
    <row r="49" s="68" customFormat="1" ht="24" spans="1:25">
      <c r="A49" s="89" t="s">
        <v>178</v>
      </c>
      <c r="B49" s="84">
        <v>13</v>
      </c>
      <c r="C49" s="84" t="s">
        <v>211</v>
      </c>
      <c r="D49" s="82">
        <f t="shared" si="0"/>
        <v>29.3328421052632</v>
      </c>
      <c r="E49" s="83" t="s">
        <v>1120</v>
      </c>
      <c r="F49" s="83" t="s">
        <v>20</v>
      </c>
      <c r="G49" s="68" t="s">
        <v>192</v>
      </c>
      <c r="H49" s="84" t="s">
        <v>212</v>
      </c>
      <c r="I49" s="107">
        <v>11425</v>
      </c>
      <c r="J49" s="107">
        <v>6.28</v>
      </c>
      <c r="K49" s="107">
        <v>51.62</v>
      </c>
      <c r="L49" s="107">
        <v>178.27</v>
      </c>
      <c r="M49" s="107">
        <v>4.7</v>
      </c>
      <c r="N49" s="101">
        <v>26</v>
      </c>
      <c r="O49" s="116">
        <v>10.8</v>
      </c>
      <c r="P49" s="101">
        <v>1</v>
      </c>
      <c r="Q49" s="99">
        <f>VLOOKUP(C49,Sheet1!B:F,2,0)</f>
        <v>5</v>
      </c>
      <c r="R49" s="99">
        <f>VLOOKUP(C49,Sheet1!B:F,3,0)</f>
        <v>0</v>
      </c>
      <c r="S49" s="99"/>
      <c r="T49" s="99">
        <f>VLOOKUP(C49,Sheet1!B:F,4,0)</f>
        <v>0</v>
      </c>
      <c r="U49" s="101">
        <v>0</v>
      </c>
      <c r="V49" s="101">
        <v>1</v>
      </c>
      <c r="W49" s="122">
        <v>0</v>
      </c>
      <c r="X49" s="122">
        <f t="shared" si="1"/>
        <v>1</v>
      </c>
      <c r="Y49" s="130" t="s">
        <v>94</v>
      </c>
    </row>
    <row r="50" s="68" customFormat="1" ht="24" spans="1:25">
      <c r="A50" s="89" t="s">
        <v>178</v>
      </c>
      <c r="B50" s="84">
        <v>14</v>
      </c>
      <c r="C50" s="88" t="s">
        <v>213</v>
      </c>
      <c r="D50" s="82">
        <f t="shared" si="0"/>
        <v>46.1684210526316</v>
      </c>
      <c r="E50" s="83" t="s">
        <v>1120</v>
      </c>
      <c r="F50" s="83" t="s">
        <v>20</v>
      </c>
      <c r="G50" s="84" t="s">
        <v>192</v>
      </c>
      <c r="H50" s="90" t="s">
        <v>214</v>
      </c>
      <c r="I50" s="107">
        <v>26251</v>
      </c>
      <c r="J50" s="107">
        <v>1.33</v>
      </c>
      <c r="K50" s="107">
        <v>36</v>
      </c>
      <c r="L50" s="107">
        <v>22</v>
      </c>
      <c r="M50" s="107">
        <v>3.43</v>
      </c>
      <c r="N50" s="101">
        <v>39</v>
      </c>
      <c r="O50" s="116">
        <v>30</v>
      </c>
      <c r="P50" s="101">
        <v>0</v>
      </c>
      <c r="Q50" s="99">
        <f>VLOOKUP(C50,Sheet1!B:F,2,0)</f>
        <v>7</v>
      </c>
      <c r="R50" s="99">
        <f>VLOOKUP(C50,Sheet1!B:F,3,0)</f>
        <v>6</v>
      </c>
      <c r="S50" s="99"/>
      <c r="T50" s="99">
        <f>VLOOKUP(C50,Sheet1!B:F,4,0)</f>
        <v>4</v>
      </c>
      <c r="U50" s="101">
        <v>0</v>
      </c>
      <c r="V50" s="101">
        <v>1</v>
      </c>
      <c r="W50" s="122">
        <v>0</v>
      </c>
      <c r="X50" s="122">
        <f t="shared" si="1"/>
        <v>1</v>
      </c>
      <c r="Y50" s="130" t="s">
        <v>76</v>
      </c>
    </row>
    <row r="51" s="68" customFormat="1" ht="24" spans="1:25">
      <c r="A51" s="89" t="s">
        <v>178</v>
      </c>
      <c r="B51" s="84">
        <v>15</v>
      </c>
      <c r="C51" s="88" t="s">
        <v>215</v>
      </c>
      <c r="D51" s="82">
        <f t="shared" si="0"/>
        <v>31.57375</v>
      </c>
      <c r="E51" s="83" t="s">
        <v>1120</v>
      </c>
      <c r="F51" s="83" t="s">
        <v>36</v>
      </c>
      <c r="G51" s="84" t="s">
        <v>163</v>
      </c>
      <c r="H51" s="88" t="s">
        <v>216</v>
      </c>
      <c r="I51" s="98">
        <v>7394</v>
      </c>
      <c r="J51" s="98">
        <v>40.59</v>
      </c>
      <c r="K51" s="98">
        <v>7.33</v>
      </c>
      <c r="L51" s="98">
        <v>-5.8</v>
      </c>
      <c r="M51" s="98">
        <v>4.42</v>
      </c>
      <c r="N51" s="99">
        <v>32</v>
      </c>
      <c r="O51" s="117">
        <v>24.8</v>
      </c>
      <c r="P51" s="99">
        <v>2</v>
      </c>
      <c r="Q51" s="99">
        <f>VLOOKUP(C51,Sheet1!B:F,2,0)</f>
        <v>3</v>
      </c>
      <c r="R51" s="99">
        <f>VLOOKUP(C51,Sheet1!B:F,3,0)</f>
        <v>0</v>
      </c>
      <c r="S51" s="99"/>
      <c r="T51" s="99">
        <f>VLOOKUP(C51,Sheet1!B:F,4,0)</f>
        <v>0</v>
      </c>
      <c r="U51" s="99">
        <v>0</v>
      </c>
      <c r="V51" s="99">
        <v>0</v>
      </c>
      <c r="W51" s="123">
        <v>1</v>
      </c>
      <c r="X51" s="122">
        <f t="shared" si="1"/>
        <v>1</v>
      </c>
      <c r="Y51" s="132" t="s">
        <v>76</v>
      </c>
    </row>
    <row r="52" s="68" customFormat="1" ht="37.5" spans="1:25">
      <c r="A52" s="89" t="s">
        <v>178</v>
      </c>
      <c r="B52" s="84">
        <v>16</v>
      </c>
      <c r="C52" s="84" t="s">
        <v>217</v>
      </c>
      <c r="D52" s="82">
        <f t="shared" si="0"/>
        <v>37.8421052631579</v>
      </c>
      <c r="E52" s="83" t="s">
        <v>1120</v>
      </c>
      <c r="F52" s="83" t="s">
        <v>22</v>
      </c>
      <c r="G52" s="84" t="s">
        <v>129</v>
      </c>
      <c r="H52" s="90" t="s">
        <v>219</v>
      </c>
      <c r="I52" s="107">
        <v>3222.81</v>
      </c>
      <c r="J52" s="107">
        <v>100</v>
      </c>
      <c r="K52" s="107">
        <v>100</v>
      </c>
      <c r="L52" s="107">
        <v>220.5</v>
      </c>
      <c r="M52" s="107">
        <v>100</v>
      </c>
      <c r="N52" s="101">
        <v>11</v>
      </c>
      <c r="O52" s="116">
        <v>25</v>
      </c>
      <c r="P52" s="101">
        <v>1</v>
      </c>
      <c r="Q52" s="99">
        <f>VLOOKUP(C52,Sheet1!B:F,2,0)</f>
        <v>5</v>
      </c>
      <c r="R52" s="99">
        <f>VLOOKUP(C52,Sheet1!B:F,3,0)</f>
        <v>0</v>
      </c>
      <c r="S52" s="99"/>
      <c r="T52" s="99">
        <f>VLOOKUP(C52,Sheet1!B:F,4,0)</f>
        <v>0</v>
      </c>
      <c r="U52" s="101">
        <v>0</v>
      </c>
      <c r="V52" s="101">
        <v>0</v>
      </c>
      <c r="W52" s="122">
        <v>0</v>
      </c>
      <c r="X52" s="122">
        <f t="shared" si="1"/>
        <v>0</v>
      </c>
      <c r="Y52" s="130" t="s">
        <v>94</v>
      </c>
    </row>
    <row r="53" s="68" customFormat="1" ht="24" spans="1:25">
      <c r="A53" s="89" t="s">
        <v>178</v>
      </c>
      <c r="B53" s="84">
        <v>17</v>
      </c>
      <c r="C53" s="84" t="s">
        <v>220</v>
      </c>
      <c r="D53" s="82">
        <f t="shared" si="0"/>
        <v>30.4625</v>
      </c>
      <c r="E53" s="83" t="s">
        <v>1123</v>
      </c>
      <c r="F53" s="83" t="s">
        <v>1123</v>
      </c>
      <c r="G53" s="84" t="s">
        <v>221</v>
      </c>
      <c r="H53" s="92" t="s">
        <v>222</v>
      </c>
      <c r="I53" s="107">
        <v>10965.45</v>
      </c>
      <c r="J53" s="118">
        <v>23.7</v>
      </c>
      <c r="K53" s="107">
        <v>-14</v>
      </c>
      <c r="L53" s="107">
        <v>0</v>
      </c>
      <c r="M53" s="118">
        <v>4.23</v>
      </c>
      <c r="N53" s="101">
        <v>12</v>
      </c>
      <c r="O53" s="116">
        <v>24</v>
      </c>
      <c r="P53" s="101">
        <v>6</v>
      </c>
      <c r="Q53" s="99">
        <f>VLOOKUP(C53,Sheet1!B:F,2,0)</f>
        <v>0</v>
      </c>
      <c r="R53" s="99">
        <f>VLOOKUP(C53,Sheet1!B:F,3,0)</f>
        <v>0</v>
      </c>
      <c r="S53" s="99"/>
      <c r="T53" s="99">
        <f>VLOOKUP(C53,Sheet1!B:F,4,0)</f>
        <v>0</v>
      </c>
      <c r="U53" s="101">
        <v>0</v>
      </c>
      <c r="V53" s="101">
        <v>1</v>
      </c>
      <c r="W53" s="122">
        <v>0</v>
      </c>
      <c r="X53" s="122">
        <f t="shared" si="1"/>
        <v>1</v>
      </c>
      <c r="Y53" s="130" t="s">
        <v>76</v>
      </c>
    </row>
    <row r="54" s="68" customFormat="1" ht="24" spans="1:25">
      <c r="A54" s="89" t="s">
        <v>178</v>
      </c>
      <c r="B54" s="84">
        <v>18</v>
      </c>
      <c r="C54" s="84" t="s">
        <v>223</v>
      </c>
      <c r="D54" s="82">
        <f t="shared" si="0"/>
        <v>32.6105921052632</v>
      </c>
      <c r="E54" s="83" t="s">
        <v>1120</v>
      </c>
      <c r="F54" s="83" t="s">
        <v>36</v>
      </c>
      <c r="G54" s="91" t="s">
        <v>163</v>
      </c>
      <c r="H54" s="88" t="s">
        <v>225</v>
      </c>
      <c r="I54" s="98">
        <v>5068</v>
      </c>
      <c r="J54" s="98">
        <v>41.79</v>
      </c>
      <c r="K54" s="98">
        <v>104.25</v>
      </c>
      <c r="L54" s="98">
        <v>141.26</v>
      </c>
      <c r="M54" s="98">
        <v>5.41</v>
      </c>
      <c r="N54" s="99">
        <v>17</v>
      </c>
      <c r="O54" s="117">
        <v>13</v>
      </c>
      <c r="P54" s="99">
        <v>7</v>
      </c>
      <c r="Q54" s="99">
        <f>VLOOKUP(C54,Sheet1!B:F,2,0)</f>
        <v>2</v>
      </c>
      <c r="R54" s="99">
        <f>VLOOKUP(C54,Sheet1!B:F,3,0)</f>
        <v>0</v>
      </c>
      <c r="S54" s="99"/>
      <c r="T54" s="99">
        <f>VLOOKUP(C54,Sheet1!B:F,4,0)</f>
        <v>0</v>
      </c>
      <c r="U54" s="99">
        <v>0</v>
      </c>
      <c r="V54" s="99">
        <v>0</v>
      </c>
      <c r="W54" s="122">
        <v>0</v>
      </c>
      <c r="X54" s="122">
        <f t="shared" si="1"/>
        <v>0</v>
      </c>
      <c r="Y54" s="132" t="s">
        <v>94</v>
      </c>
    </row>
    <row r="55" s="68" customFormat="1" ht="24" spans="1:25">
      <c r="A55" s="89" t="s">
        <v>178</v>
      </c>
      <c r="B55" s="84">
        <v>19</v>
      </c>
      <c r="C55" s="84" t="s">
        <v>226</v>
      </c>
      <c r="D55" s="82">
        <f t="shared" si="0"/>
        <v>22.72875</v>
      </c>
      <c r="E55" s="83" t="s">
        <v>1123</v>
      </c>
      <c r="F55" s="83" t="s">
        <v>1123</v>
      </c>
      <c r="G55" s="84" t="s">
        <v>227</v>
      </c>
      <c r="H55" s="84" t="s">
        <v>228</v>
      </c>
      <c r="I55" s="98">
        <v>17548</v>
      </c>
      <c r="J55" s="98">
        <v>25.83</v>
      </c>
      <c r="K55" s="98">
        <v>19.86</v>
      </c>
      <c r="L55" s="98">
        <v>29.87</v>
      </c>
      <c r="M55" s="98">
        <v>2.7</v>
      </c>
      <c r="N55" s="99">
        <v>36</v>
      </c>
      <c r="O55" s="117">
        <v>33</v>
      </c>
      <c r="P55" s="99">
        <v>0</v>
      </c>
      <c r="Q55" s="99">
        <f>VLOOKUP(C55,Sheet1!B:F,2,0)</f>
        <v>1</v>
      </c>
      <c r="R55" s="99">
        <f>VLOOKUP(C55,Sheet1!B:F,3,0)</f>
        <v>0</v>
      </c>
      <c r="S55" s="99"/>
      <c r="T55" s="99">
        <f>VLOOKUP(C55,Sheet1!B:F,4,0)</f>
        <v>0</v>
      </c>
      <c r="U55" s="99">
        <v>0</v>
      </c>
      <c r="V55" s="99">
        <v>0</v>
      </c>
      <c r="W55" s="122">
        <v>0</v>
      </c>
      <c r="X55" s="122">
        <f t="shared" si="1"/>
        <v>0</v>
      </c>
      <c r="Y55" s="132" t="s">
        <v>94</v>
      </c>
    </row>
    <row r="56" s="68" customFormat="1" ht="24" spans="1:25">
      <c r="A56" s="89" t="s">
        <v>178</v>
      </c>
      <c r="B56" s="84">
        <v>20</v>
      </c>
      <c r="C56" s="84" t="s">
        <v>229</v>
      </c>
      <c r="D56" s="82">
        <f t="shared" si="0"/>
        <v>27.4427631578947</v>
      </c>
      <c r="E56" s="83" t="s">
        <v>1120</v>
      </c>
      <c r="F56" s="83" t="s">
        <v>10</v>
      </c>
      <c r="G56" s="84" t="s">
        <v>230</v>
      </c>
      <c r="H56" s="84" t="s">
        <v>231</v>
      </c>
      <c r="I56" s="98">
        <v>2390.61</v>
      </c>
      <c r="J56" s="98">
        <v>30.7</v>
      </c>
      <c r="K56" s="98">
        <v>30</v>
      </c>
      <c r="L56" s="98">
        <v>32</v>
      </c>
      <c r="M56" s="98">
        <v>29</v>
      </c>
      <c r="N56" s="99">
        <v>15</v>
      </c>
      <c r="O56" s="117">
        <v>31</v>
      </c>
      <c r="P56" s="99">
        <v>0</v>
      </c>
      <c r="Q56" s="99">
        <f>VLOOKUP(C56,Sheet1!B:F,2,0)</f>
        <v>2</v>
      </c>
      <c r="R56" s="99">
        <f>VLOOKUP(C56,Sheet1!B:F,3,0)</f>
        <v>0</v>
      </c>
      <c r="S56" s="99"/>
      <c r="T56" s="99">
        <f>VLOOKUP(C56,Sheet1!B:F,4,0)</f>
        <v>0</v>
      </c>
      <c r="U56" s="99">
        <v>0</v>
      </c>
      <c r="V56" s="99">
        <v>0</v>
      </c>
      <c r="W56" s="122">
        <v>0</v>
      </c>
      <c r="X56" s="122">
        <f t="shared" si="1"/>
        <v>0</v>
      </c>
      <c r="Y56" s="132" t="s">
        <v>94</v>
      </c>
    </row>
    <row r="57" s="68" customFormat="1" ht="24" spans="1:25">
      <c r="A57" s="89" t="s">
        <v>178</v>
      </c>
      <c r="B57" s="84">
        <v>21</v>
      </c>
      <c r="C57" s="84" t="s">
        <v>232</v>
      </c>
      <c r="D57" s="82">
        <f t="shared" si="0"/>
        <v>15.90875</v>
      </c>
      <c r="E57" s="83" t="s">
        <v>1120</v>
      </c>
      <c r="F57" s="83" t="s">
        <v>20</v>
      </c>
      <c r="G57" s="91" t="s">
        <v>233</v>
      </c>
      <c r="H57" s="84" t="s">
        <v>234</v>
      </c>
      <c r="I57" s="98">
        <v>4772</v>
      </c>
      <c r="J57" s="107">
        <v>35.27</v>
      </c>
      <c r="K57" s="107">
        <v>0</v>
      </c>
      <c r="L57" s="107">
        <v>0</v>
      </c>
      <c r="M57" s="107">
        <v>6.95</v>
      </c>
      <c r="N57" s="101">
        <v>17</v>
      </c>
      <c r="O57" s="116">
        <v>13</v>
      </c>
      <c r="P57" s="101"/>
      <c r="Q57" s="99">
        <f>VLOOKUP(C57,Sheet1!B:F,2,0)</f>
        <v>0</v>
      </c>
      <c r="R57" s="99">
        <f>VLOOKUP(C57,Sheet1!B:F,3,0)</f>
        <v>0</v>
      </c>
      <c r="S57" s="99"/>
      <c r="T57" s="99">
        <f>VLOOKUP(C57,Sheet1!B:F,4,0)</f>
        <v>0</v>
      </c>
      <c r="U57" s="101"/>
      <c r="V57" s="101"/>
      <c r="W57" s="122">
        <v>0</v>
      </c>
      <c r="X57" s="122">
        <f t="shared" si="1"/>
        <v>0</v>
      </c>
      <c r="Y57" s="130"/>
    </row>
    <row r="58" s="68" customFormat="1" ht="24" spans="1:25">
      <c r="A58" s="89" t="s">
        <v>178</v>
      </c>
      <c r="B58" s="84">
        <v>22</v>
      </c>
      <c r="C58" s="84" t="s">
        <v>235</v>
      </c>
      <c r="D58" s="82">
        <f t="shared" si="0"/>
        <v>30.4724342105263</v>
      </c>
      <c r="E58" s="83" t="s">
        <v>1120</v>
      </c>
      <c r="F58" s="83" t="s">
        <v>36</v>
      </c>
      <c r="G58" s="84" t="s">
        <v>236</v>
      </c>
      <c r="H58" s="84" t="s">
        <v>237</v>
      </c>
      <c r="I58" s="107">
        <v>10940</v>
      </c>
      <c r="J58" s="107">
        <v>26.07</v>
      </c>
      <c r="K58" s="107">
        <v>182.8</v>
      </c>
      <c r="L58" s="107">
        <v>46.97</v>
      </c>
      <c r="M58" s="107">
        <v>4.06</v>
      </c>
      <c r="N58" s="101">
        <v>32</v>
      </c>
      <c r="O58" s="116">
        <v>26</v>
      </c>
      <c r="P58" s="101"/>
      <c r="Q58" s="99">
        <f>VLOOKUP(C58,Sheet1!B:F,2,0)</f>
        <v>0</v>
      </c>
      <c r="R58" s="99">
        <f>VLOOKUP(C58,Sheet1!B:F,3,0)</f>
        <v>0</v>
      </c>
      <c r="S58" s="99"/>
      <c r="T58" s="99">
        <f>VLOOKUP(C58,Sheet1!B:F,4,0)</f>
        <v>0</v>
      </c>
      <c r="U58" s="101">
        <v>1</v>
      </c>
      <c r="V58" s="101"/>
      <c r="W58" s="123">
        <v>1</v>
      </c>
      <c r="X58" s="122">
        <f t="shared" si="1"/>
        <v>2</v>
      </c>
      <c r="Y58" s="124" t="s">
        <v>72</v>
      </c>
    </row>
    <row r="59" s="68" customFormat="1" ht="24" spans="1:25">
      <c r="A59" s="89" t="s">
        <v>178</v>
      </c>
      <c r="B59" s="84">
        <v>23</v>
      </c>
      <c r="C59" s="84" t="s">
        <v>238</v>
      </c>
      <c r="D59" s="82">
        <f t="shared" si="0"/>
        <v>21.8614342105263</v>
      </c>
      <c r="E59" s="83" t="s">
        <v>1123</v>
      </c>
      <c r="F59" s="83" t="s">
        <v>1123</v>
      </c>
      <c r="G59" s="84" t="s">
        <v>239</v>
      </c>
      <c r="H59" s="84" t="s">
        <v>240</v>
      </c>
      <c r="I59" s="107">
        <v>21035</v>
      </c>
      <c r="J59" s="107">
        <v>25.79</v>
      </c>
      <c r="K59" s="107">
        <v>33.08</v>
      </c>
      <c r="L59" s="107">
        <v>0</v>
      </c>
      <c r="M59" s="107">
        <v>0</v>
      </c>
      <c r="N59" s="101"/>
      <c r="O59" s="116">
        <v>0</v>
      </c>
      <c r="P59" s="101"/>
      <c r="Q59" s="99">
        <f>VLOOKUP(C59,Sheet1!B:F,2,0)</f>
        <v>0</v>
      </c>
      <c r="R59" s="99">
        <f>VLOOKUP(C59,Sheet1!B:F,3,0)</f>
        <v>0</v>
      </c>
      <c r="S59" s="99"/>
      <c r="T59" s="99">
        <f>VLOOKUP(C59,Sheet1!B:F,4,0)</f>
        <v>0</v>
      </c>
      <c r="U59" s="101"/>
      <c r="V59" s="101"/>
      <c r="W59" s="122">
        <v>0</v>
      </c>
      <c r="X59" s="122">
        <f t="shared" si="1"/>
        <v>0</v>
      </c>
      <c r="Y59" s="124" t="s">
        <v>72</v>
      </c>
    </row>
    <row r="60" s="68" customFormat="1" ht="24" spans="1:25">
      <c r="A60" s="89" t="s">
        <v>178</v>
      </c>
      <c r="B60" s="84">
        <v>24</v>
      </c>
      <c r="C60" s="88" t="s">
        <v>241</v>
      </c>
      <c r="D60" s="82">
        <f t="shared" si="0"/>
        <v>24</v>
      </c>
      <c r="E60" s="83" t="s">
        <v>1123</v>
      </c>
      <c r="F60" s="83" t="s">
        <v>1123</v>
      </c>
      <c r="G60" s="84" t="s">
        <v>242</v>
      </c>
      <c r="H60" s="90" t="s">
        <v>243</v>
      </c>
      <c r="I60" s="107">
        <v>1386</v>
      </c>
      <c r="J60" s="98">
        <v>403.7</v>
      </c>
      <c r="K60" s="98">
        <v>0</v>
      </c>
      <c r="L60" s="98">
        <v>0</v>
      </c>
      <c r="M60" s="98">
        <v>6.25</v>
      </c>
      <c r="N60" s="99">
        <v>19</v>
      </c>
      <c r="O60" s="117">
        <v>27.9</v>
      </c>
      <c r="P60" s="99">
        <v>0</v>
      </c>
      <c r="Q60" s="99">
        <f>VLOOKUP(C60,Sheet1!B:F,2,0)</f>
        <v>0</v>
      </c>
      <c r="R60" s="99">
        <f>VLOOKUP(C60,Sheet1!B:F,3,0)</f>
        <v>0</v>
      </c>
      <c r="S60" s="99"/>
      <c r="T60" s="99">
        <f>VLOOKUP(C60,Sheet1!B:F,4,0)</f>
        <v>0</v>
      </c>
      <c r="U60" s="99">
        <v>0</v>
      </c>
      <c r="V60" s="99">
        <v>0</v>
      </c>
      <c r="W60" s="122">
        <v>0</v>
      </c>
      <c r="X60" s="122">
        <f t="shared" si="1"/>
        <v>0</v>
      </c>
      <c r="Y60" s="130" t="s">
        <v>94</v>
      </c>
    </row>
    <row r="61" s="68" customFormat="1" ht="24" spans="1:25">
      <c r="A61" s="89" t="s">
        <v>178</v>
      </c>
      <c r="B61" s="84">
        <v>25</v>
      </c>
      <c r="C61" s="88" t="s">
        <v>244</v>
      </c>
      <c r="D61" s="82">
        <f t="shared" si="0"/>
        <v>58.0718026315789</v>
      </c>
      <c r="E61" s="83" t="s">
        <v>1120</v>
      </c>
      <c r="F61" s="83" t="s">
        <v>22</v>
      </c>
      <c r="G61" s="84" t="s">
        <v>199</v>
      </c>
      <c r="H61" s="90" t="s">
        <v>245</v>
      </c>
      <c r="I61" s="98">
        <v>44299</v>
      </c>
      <c r="J61" s="98">
        <v>26.15</v>
      </c>
      <c r="K61" s="98">
        <v>48.79</v>
      </c>
      <c r="L61" s="98">
        <v>38.52</v>
      </c>
      <c r="M61" s="98">
        <v>4.68</v>
      </c>
      <c r="N61" s="99">
        <v>281</v>
      </c>
      <c r="O61" s="117">
        <v>30</v>
      </c>
      <c r="P61" s="99">
        <v>0</v>
      </c>
      <c r="Q61" s="99">
        <f>VLOOKUP(C61,Sheet1!B:F,2,0)</f>
        <v>8</v>
      </c>
      <c r="R61" s="99">
        <f>VLOOKUP(C61,Sheet1!B:F,3,0)</f>
        <v>0</v>
      </c>
      <c r="S61" s="99"/>
      <c r="T61" s="99">
        <f>VLOOKUP(C61,Sheet1!B:F,4,0)</f>
        <v>2</v>
      </c>
      <c r="U61" s="99">
        <v>1</v>
      </c>
      <c r="V61" s="99">
        <v>1</v>
      </c>
      <c r="W61" s="122">
        <v>0</v>
      </c>
      <c r="X61" s="122">
        <f t="shared" si="1"/>
        <v>2</v>
      </c>
      <c r="Y61" s="132" t="s">
        <v>94</v>
      </c>
    </row>
    <row r="62" s="68" customFormat="1" ht="24" spans="1:25">
      <c r="A62" s="89" t="s">
        <v>178</v>
      </c>
      <c r="B62" s="84">
        <v>26</v>
      </c>
      <c r="C62" s="88" t="s">
        <v>246</v>
      </c>
      <c r="D62" s="82">
        <f t="shared" si="0"/>
        <v>32.5822105263158</v>
      </c>
      <c r="E62" s="83" t="s">
        <v>1123</v>
      </c>
      <c r="F62" s="83" t="s">
        <v>1123</v>
      </c>
      <c r="G62" s="84" t="s">
        <v>236</v>
      </c>
      <c r="H62" s="93" t="s">
        <v>247</v>
      </c>
      <c r="I62" s="119">
        <v>2341</v>
      </c>
      <c r="J62" s="98">
        <v>5.8</v>
      </c>
      <c r="K62" s="98">
        <v>75.31</v>
      </c>
      <c r="L62" s="98">
        <v>29.09</v>
      </c>
      <c r="M62" s="98">
        <v>5.19</v>
      </c>
      <c r="N62" s="99">
        <v>12</v>
      </c>
      <c r="O62" s="117">
        <v>17.65</v>
      </c>
      <c r="P62" s="99">
        <v>0</v>
      </c>
      <c r="Q62" s="99">
        <f>VLOOKUP(C62,Sheet1!B:F,2,0)</f>
        <v>12</v>
      </c>
      <c r="R62" s="99">
        <f>VLOOKUP(C62,Sheet1!B:F,3,0)</f>
        <v>0</v>
      </c>
      <c r="S62" s="99"/>
      <c r="T62" s="99">
        <f>VLOOKUP(C62,Sheet1!B:F,4,0)</f>
        <v>0</v>
      </c>
      <c r="U62" s="99">
        <v>1</v>
      </c>
      <c r="V62" s="99">
        <v>0</v>
      </c>
      <c r="W62" s="122">
        <v>0</v>
      </c>
      <c r="X62" s="122">
        <f t="shared" si="1"/>
        <v>1</v>
      </c>
      <c r="Y62" s="132" t="s">
        <v>94</v>
      </c>
    </row>
    <row r="63" s="68" customFormat="1" ht="24.75" spans="1:25">
      <c r="A63" s="89" t="s">
        <v>178</v>
      </c>
      <c r="B63" s="84">
        <v>27</v>
      </c>
      <c r="C63" s="88" t="s">
        <v>248</v>
      </c>
      <c r="D63" s="82">
        <f t="shared" si="0"/>
        <v>41.3447368421053</v>
      </c>
      <c r="E63" s="83" t="s">
        <v>1120</v>
      </c>
      <c r="F63" s="83" t="s">
        <v>10</v>
      </c>
      <c r="G63" s="84" t="s">
        <v>126</v>
      </c>
      <c r="H63" s="90" t="s">
        <v>249</v>
      </c>
      <c r="I63" s="107">
        <v>9044</v>
      </c>
      <c r="J63" s="107">
        <v>30</v>
      </c>
      <c r="K63" s="107">
        <v>124</v>
      </c>
      <c r="L63" s="107">
        <v>30</v>
      </c>
      <c r="M63" s="107">
        <v>9.05</v>
      </c>
      <c r="N63" s="101">
        <v>43</v>
      </c>
      <c r="O63" s="116">
        <v>19</v>
      </c>
      <c r="P63" s="101">
        <v>0</v>
      </c>
      <c r="Q63" s="99">
        <f>VLOOKUP(C63,Sheet1!B:F,2,0)</f>
        <v>3</v>
      </c>
      <c r="R63" s="99">
        <f>VLOOKUP(C63,Sheet1!B:F,3,0)</f>
        <v>50</v>
      </c>
      <c r="S63" s="99"/>
      <c r="T63" s="99">
        <f>VLOOKUP(C63,Sheet1!B:F,4,0)</f>
        <v>0</v>
      </c>
      <c r="U63" s="101">
        <v>0</v>
      </c>
      <c r="V63" s="101">
        <v>0</v>
      </c>
      <c r="W63" s="123">
        <v>1</v>
      </c>
      <c r="X63" s="122">
        <f t="shared" si="1"/>
        <v>1</v>
      </c>
      <c r="Y63" s="130" t="s">
        <v>76</v>
      </c>
    </row>
    <row r="64" s="68" customFormat="1" ht="24" spans="1:25">
      <c r="A64" s="89" t="s">
        <v>178</v>
      </c>
      <c r="B64" s="84">
        <v>28</v>
      </c>
      <c r="C64" s="90" t="s">
        <v>250</v>
      </c>
      <c r="D64" s="82">
        <f t="shared" si="0"/>
        <v>36.1693947368421</v>
      </c>
      <c r="E64" s="83" t="s">
        <v>1123</v>
      </c>
      <c r="F64" s="83" t="s">
        <v>1123</v>
      </c>
      <c r="G64" s="84" t="s">
        <v>236</v>
      </c>
      <c r="H64" s="90" t="s">
        <v>251</v>
      </c>
      <c r="I64" s="107">
        <v>7106</v>
      </c>
      <c r="J64" s="107">
        <v>54.14</v>
      </c>
      <c r="K64" s="107">
        <v>200.68</v>
      </c>
      <c r="L64" s="107">
        <v>63.69</v>
      </c>
      <c r="M64" s="107">
        <v>4.6</v>
      </c>
      <c r="N64" s="101">
        <v>14</v>
      </c>
      <c r="O64" s="116">
        <v>12.4</v>
      </c>
      <c r="P64" s="101">
        <v>1</v>
      </c>
      <c r="Q64" s="99">
        <f>VLOOKUP(C64,Sheet1!B:F,2,0)</f>
        <v>2</v>
      </c>
      <c r="R64" s="99">
        <f>VLOOKUP(C64,Sheet1!B:F,3,0)</f>
        <v>0</v>
      </c>
      <c r="S64" s="99"/>
      <c r="T64" s="99">
        <f>VLOOKUP(C64,Sheet1!B:F,4,0)</f>
        <v>0</v>
      </c>
      <c r="U64" s="101">
        <v>0</v>
      </c>
      <c r="V64" s="101">
        <v>0</v>
      </c>
      <c r="W64" s="123">
        <v>1</v>
      </c>
      <c r="X64" s="122">
        <f t="shared" si="1"/>
        <v>1</v>
      </c>
      <c r="Y64" s="130" t="s">
        <v>76</v>
      </c>
    </row>
    <row r="65" s="68" customFormat="1" ht="24" spans="1:25">
      <c r="A65" s="89" t="s">
        <v>178</v>
      </c>
      <c r="B65" s="84">
        <v>29</v>
      </c>
      <c r="C65" s="90" t="s">
        <v>252</v>
      </c>
      <c r="D65" s="82">
        <f t="shared" si="0"/>
        <v>36.8986184210526</v>
      </c>
      <c r="E65" s="83" t="s">
        <v>1120</v>
      </c>
      <c r="F65" s="83" t="s">
        <v>36</v>
      </c>
      <c r="G65" s="84" t="s">
        <v>163</v>
      </c>
      <c r="H65" s="88" t="s">
        <v>253</v>
      </c>
      <c r="I65" s="107">
        <v>7793</v>
      </c>
      <c r="J65" s="107">
        <v>26.33</v>
      </c>
      <c r="K65" s="107">
        <v>220.2</v>
      </c>
      <c r="L65" s="107">
        <v>114.95</v>
      </c>
      <c r="M65" s="107">
        <v>9.65</v>
      </c>
      <c r="N65" s="101">
        <v>28</v>
      </c>
      <c r="O65" s="116">
        <v>18.18</v>
      </c>
      <c r="P65" s="101">
        <v>0</v>
      </c>
      <c r="Q65" s="99">
        <f>VLOOKUP(C65,Sheet1!B:F,2,0)</f>
        <v>10</v>
      </c>
      <c r="R65" s="99">
        <f>VLOOKUP(C65,Sheet1!B:F,3,0)</f>
        <v>0</v>
      </c>
      <c r="S65" s="99"/>
      <c r="T65" s="99">
        <f>VLOOKUP(C65,Sheet1!B:F,4,0)</f>
        <v>1</v>
      </c>
      <c r="U65" s="101">
        <v>0</v>
      </c>
      <c r="V65" s="101">
        <v>0</v>
      </c>
      <c r="W65" s="122">
        <v>0</v>
      </c>
      <c r="X65" s="122">
        <f t="shared" si="1"/>
        <v>0</v>
      </c>
      <c r="Y65" s="130" t="s">
        <v>94</v>
      </c>
    </row>
    <row r="66" ht="48" spans="1:26">
      <c r="A66" s="133" t="s">
        <v>254</v>
      </c>
      <c r="B66" s="134">
        <v>1</v>
      </c>
      <c r="C66" s="84" t="s">
        <v>255</v>
      </c>
      <c r="D66" s="82">
        <f t="shared" si="0"/>
        <v>41.9114473684211</v>
      </c>
      <c r="E66" s="83" t="s">
        <v>1123</v>
      </c>
      <c r="F66" s="83" t="s">
        <v>1123</v>
      </c>
      <c r="G66" s="84" t="s">
        <v>256</v>
      </c>
      <c r="H66" s="84" t="s">
        <v>257</v>
      </c>
      <c r="I66" s="107">
        <v>16813.45</v>
      </c>
      <c r="J66" s="107">
        <v>25.86</v>
      </c>
      <c r="K66" s="107">
        <v>37</v>
      </c>
      <c r="L66" s="107">
        <v>18.6</v>
      </c>
      <c r="M66" s="107">
        <v>7.38</v>
      </c>
      <c r="N66" s="101">
        <v>39</v>
      </c>
      <c r="O66" s="108">
        <v>12</v>
      </c>
      <c r="P66" s="101">
        <v>1</v>
      </c>
      <c r="Q66" s="99">
        <f>VLOOKUP(C66,Sheet1!B:F,2,0)</f>
        <v>7</v>
      </c>
      <c r="R66" s="99">
        <f>VLOOKUP(C66,Sheet1!B:F,3,0)</f>
        <v>1</v>
      </c>
      <c r="S66" s="99"/>
      <c r="T66" s="99">
        <f>VLOOKUP(C66,Sheet1!B:F,4,0)</f>
        <v>0</v>
      </c>
      <c r="U66" s="101">
        <v>1</v>
      </c>
      <c r="V66" s="101">
        <v>0</v>
      </c>
      <c r="W66" s="123">
        <v>1</v>
      </c>
      <c r="X66" s="122">
        <f t="shared" si="1"/>
        <v>2</v>
      </c>
      <c r="Y66" s="124" t="s">
        <v>72</v>
      </c>
      <c r="Z66" s="70"/>
    </row>
    <row r="67" ht="24" spans="1:26">
      <c r="A67" s="133" t="s">
        <v>254</v>
      </c>
      <c r="B67" s="134">
        <v>2</v>
      </c>
      <c r="C67" s="84" t="s">
        <v>258</v>
      </c>
      <c r="D67" s="82">
        <f t="shared" si="0"/>
        <v>41.9328947368421</v>
      </c>
      <c r="E67" s="83" t="s">
        <v>1123</v>
      </c>
      <c r="F67" s="83" t="s">
        <v>1123</v>
      </c>
      <c r="G67" s="84" t="s">
        <v>259</v>
      </c>
      <c r="H67" s="84" t="s">
        <v>260</v>
      </c>
      <c r="I67" s="107">
        <v>6065</v>
      </c>
      <c r="J67" s="107">
        <v>47</v>
      </c>
      <c r="K67" s="107">
        <v>263</v>
      </c>
      <c r="L67" s="107">
        <v>74</v>
      </c>
      <c r="M67" s="107">
        <v>5</v>
      </c>
      <c r="N67" s="101">
        <v>46</v>
      </c>
      <c r="O67" s="108">
        <v>37.7</v>
      </c>
      <c r="P67" s="101">
        <v>0</v>
      </c>
      <c r="Q67" s="99">
        <f>VLOOKUP(C67,Sheet1!B:F,2,0)</f>
        <v>4</v>
      </c>
      <c r="R67" s="99">
        <f>VLOOKUP(C67,Sheet1!B:F,3,0)</f>
        <v>10</v>
      </c>
      <c r="S67" s="99"/>
      <c r="T67" s="99">
        <f>VLOOKUP(C67,Sheet1!B:F,4,0)</f>
        <v>1</v>
      </c>
      <c r="U67" s="101">
        <v>1</v>
      </c>
      <c r="V67" s="101">
        <v>0</v>
      </c>
      <c r="W67" s="123">
        <v>1</v>
      </c>
      <c r="X67" s="122">
        <f t="shared" si="1"/>
        <v>2</v>
      </c>
      <c r="Y67" s="124" t="s">
        <v>72</v>
      </c>
      <c r="Z67" s="70"/>
    </row>
    <row r="68" ht="24" spans="1:26">
      <c r="A68" s="133" t="s">
        <v>254</v>
      </c>
      <c r="B68" s="134">
        <v>3</v>
      </c>
      <c r="C68" s="84" t="s">
        <v>261</v>
      </c>
      <c r="D68" s="82">
        <f t="shared" si="0"/>
        <v>36.5888157894737</v>
      </c>
      <c r="E68" s="83" t="s">
        <v>1120</v>
      </c>
      <c r="F68" s="83" t="s">
        <v>22</v>
      </c>
      <c r="G68" s="84" t="s">
        <v>263</v>
      </c>
      <c r="H68" s="84" t="s">
        <v>264</v>
      </c>
      <c r="I68" s="107">
        <v>4214.9</v>
      </c>
      <c r="J68" s="107">
        <v>61.3</v>
      </c>
      <c r="K68" s="107">
        <v>60.5</v>
      </c>
      <c r="L68" s="107">
        <v>141</v>
      </c>
      <c r="M68" s="107">
        <v>5.5</v>
      </c>
      <c r="N68" s="101">
        <v>33</v>
      </c>
      <c r="O68" s="108">
        <v>34.7</v>
      </c>
      <c r="P68" s="101">
        <v>0</v>
      </c>
      <c r="Q68" s="99">
        <f>VLOOKUP(C68,Sheet1!B:F,2,0)</f>
        <v>0</v>
      </c>
      <c r="R68" s="99">
        <f>VLOOKUP(C68,Sheet1!B:F,3,0)</f>
        <v>5</v>
      </c>
      <c r="S68" s="99"/>
      <c r="T68" s="99">
        <f>VLOOKUP(C68,Sheet1!B:F,4,0)</f>
        <v>0</v>
      </c>
      <c r="U68" s="101">
        <v>1</v>
      </c>
      <c r="V68" s="101">
        <v>1</v>
      </c>
      <c r="W68" s="123">
        <v>1</v>
      </c>
      <c r="X68" s="122">
        <f t="shared" si="1"/>
        <v>3</v>
      </c>
      <c r="Y68" s="124" t="s">
        <v>72</v>
      </c>
      <c r="Z68" s="70"/>
    </row>
    <row r="69" ht="24" spans="1:26">
      <c r="A69" s="133" t="s">
        <v>254</v>
      </c>
      <c r="B69" s="134">
        <v>4</v>
      </c>
      <c r="C69" s="84" t="s">
        <v>266</v>
      </c>
      <c r="D69" s="82">
        <f t="shared" si="0"/>
        <v>35.6978684210526</v>
      </c>
      <c r="E69" s="83" t="s">
        <v>1120</v>
      </c>
      <c r="F69" s="83" t="s">
        <v>36</v>
      </c>
      <c r="G69" s="84" t="s">
        <v>163</v>
      </c>
      <c r="H69" s="88" t="s">
        <v>267</v>
      </c>
      <c r="I69" s="107">
        <v>9670</v>
      </c>
      <c r="J69" s="107">
        <v>32.26</v>
      </c>
      <c r="K69" s="107">
        <v>35.71</v>
      </c>
      <c r="L69" s="107">
        <v>43.71</v>
      </c>
      <c r="M69" s="107">
        <v>3.52</v>
      </c>
      <c r="N69" s="101">
        <v>17</v>
      </c>
      <c r="O69" s="108">
        <v>21</v>
      </c>
      <c r="P69" s="101">
        <v>4</v>
      </c>
      <c r="Q69" s="99">
        <f>VLOOKUP(C69,Sheet1!B:F,2,0)</f>
        <v>3</v>
      </c>
      <c r="R69" s="99">
        <f>VLOOKUP(C69,Sheet1!B:F,3,0)</f>
        <v>0</v>
      </c>
      <c r="S69" s="99"/>
      <c r="T69" s="99">
        <f>VLOOKUP(C69,Sheet1!B:F,4,0)</f>
        <v>0</v>
      </c>
      <c r="U69" s="101">
        <v>0</v>
      </c>
      <c r="V69" s="101">
        <v>1</v>
      </c>
      <c r="W69" s="122">
        <v>0</v>
      </c>
      <c r="X69" s="122">
        <f t="shared" si="1"/>
        <v>1</v>
      </c>
      <c r="Y69" s="124" t="s">
        <v>72</v>
      </c>
      <c r="Z69" s="164"/>
    </row>
    <row r="70" ht="24" spans="1:26">
      <c r="A70" s="133" t="s">
        <v>254</v>
      </c>
      <c r="B70" s="134">
        <v>5</v>
      </c>
      <c r="C70" s="135" t="s">
        <v>1124</v>
      </c>
      <c r="D70" s="82">
        <f t="shared" ref="D70:D133" si="2">D440</f>
        <v>32.54875</v>
      </c>
      <c r="E70" s="83" t="s">
        <v>1120</v>
      </c>
      <c r="F70" s="83" t="s">
        <v>10</v>
      </c>
      <c r="G70" s="84" t="s">
        <v>270</v>
      </c>
      <c r="H70" s="84" t="s">
        <v>271</v>
      </c>
      <c r="I70" s="107">
        <v>5729.75</v>
      </c>
      <c r="J70" s="107">
        <v>32.39</v>
      </c>
      <c r="K70" s="107">
        <v>613.23</v>
      </c>
      <c r="L70" s="107">
        <v>55.03</v>
      </c>
      <c r="M70" s="107">
        <v>4.65</v>
      </c>
      <c r="N70" s="101">
        <v>53</v>
      </c>
      <c r="O70" s="108">
        <v>18.93</v>
      </c>
      <c r="P70" s="101">
        <v>0</v>
      </c>
      <c r="Q70" s="99">
        <f>VLOOKUP(C70,Sheet1!B:F,2,0)</f>
        <v>0</v>
      </c>
      <c r="R70" s="99">
        <f>VLOOKUP(C70,Sheet1!B:F,3,0)</f>
        <v>5</v>
      </c>
      <c r="S70" s="99"/>
      <c r="T70" s="99">
        <f>VLOOKUP(C70,Sheet1!B:F,4,0)</f>
        <v>0</v>
      </c>
      <c r="U70" s="101">
        <v>0</v>
      </c>
      <c r="V70" s="101">
        <v>0</v>
      </c>
      <c r="W70" s="123">
        <v>1</v>
      </c>
      <c r="X70" s="122">
        <f t="shared" ref="X70:X133" si="3">U70+V70+W70</f>
        <v>1</v>
      </c>
      <c r="Y70" s="124" t="s">
        <v>72</v>
      </c>
      <c r="Z70" s="164"/>
    </row>
    <row r="71" ht="24" spans="1:26">
      <c r="A71" s="133" t="s">
        <v>254</v>
      </c>
      <c r="B71" s="134">
        <v>6</v>
      </c>
      <c r="C71" s="84" t="s">
        <v>272</v>
      </c>
      <c r="D71" s="82">
        <f t="shared" si="2"/>
        <v>50.4994736842105</v>
      </c>
      <c r="E71" s="83" t="s">
        <v>1123</v>
      </c>
      <c r="F71" s="83" t="s">
        <v>1123</v>
      </c>
      <c r="G71" s="84" t="s">
        <v>274</v>
      </c>
      <c r="H71" s="84" t="s">
        <v>275</v>
      </c>
      <c r="I71" s="107">
        <v>12479</v>
      </c>
      <c r="J71" s="107">
        <v>43.76</v>
      </c>
      <c r="K71" s="107">
        <v>70.3</v>
      </c>
      <c r="L71" s="107">
        <v>100.62</v>
      </c>
      <c r="M71" s="107">
        <v>6.48</v>
      </c>
      <c r="N71" s="101">
        <v>76</v>
      </c>
      <c r="O71" s="108">
        <v>31.7</v>
      </c>
      <c r="P71" s="101">
        <v>7</v>
      </c>
      <c r="Q71" s="99">
        <f>VLOOKUP(C71,Sheet1!B:F,2,0)</f>
        <v>1</v>
      </c>
      <c r="R71" s="99">
        <f>VLOOKUP(C71,Sheet1!B:F,3,0)</f>
        <v>0</v>
      </c>
      <c r="S71" s="99"/>
      <c r="T71" s="99">
        <f>VLOOKUP(C71,Sheet1!B:F,4,0)</f>
        <v>1</v>
      </c>
      <c r="U71" s="101">
        <v>3</v>
      </c>
      <c r="V71" s="101">
        <v>0</v>
      </c>
      <c r="W71" s="123">
        <v>1</v>
      </c>
      <c r="X71" s="122">
        <f t="shared" si="3"/>
        <v>4</v>
      </c>
      <c r="Y71" s="124" t="s">
        <v>72</v>
      </c>
      <c r="Z71" s="70"/>
    </row>
    <row r="72" spans="1:26">
      <c r="A72" s="133" t="s">
        <v>254</v>
      </c>
      <c r="B72" s="134">
        <v>7</v>
      </c>
      <c r="C72" s="84" t="s">
        <v>276</v>
      </c>
      <c r="D72" s="82">
        <f t="shared" si="2"/>
        <v>58.855</v>
      </c>
      <c r="E72" s="83" t="s">
        <v>1120</v>
      </c>
      <c r="F72" s="83" t="s">
        <v>16</v>
      </c>
      <c r="G72" s="84" t="s">
        <v>277</v>
      </c>
      <c r="H72" s="84" t="s">
        <v>278</v>
      </c>
      <c r="I72" s="107">
        <v>20480</v>
      </c>
      <c r="J72" s="119">
        <v>26.84</v>
      </c>
      <c r="K72" s="119">
        <v>-28.85</v>
      </c>
      <c r="L72" s="119">
        <v>11.23</v>
      </c>
      <c r="M72" s="107">
        <v>5.55</v>
      </c>
      <c r="N72" s="101">
        <v>100</v>
      </c>
      <c r="O72" s="108">
        <v>20</v>
      </c>
      <c r="P72" s="101">
        <v>1</v>
      </c>
      <c r="Q72" s="99">
        <f>VLOOKUP(C72,Sheet1!B:F,2,0)</f>
        <v>74</v>
      </c>
      <c r="R72" s="99">
        <f>VLOOKUP(C72,Sheet1!B:F,3,0)</f>
        <v>0</v>
      </c>
      <c r="S72" s="99"/>
      <c r="T72" s="99">
        <f>VLOOKUP(C72,Sheet1!B:F,4,0)</f>
        <v>4</v>
      </c>
      <c r="U72" s="101">
        <v>2</v>
      </c>
      <c r="V72" s="101">
        <v>0</v>
      </c>
      <c r="W72" s="123">
        <v>1</v>
      </c>
      <c r="X72" s="122">
        <f t="shared" si="3"/>
        <v>3</v>
      </c>
      <c r="Y72" s="124" t="s">
        <v>72</v>
      </c>
      <c r="Z72" s="70"/>
    </row>
    <row r="73" ht="24" spans="1:26">
      <c r="A73" s="133" t="s">
        <v>254</v>
      </c>
      <c r="B73" s="134">
        <v>8</v>
      </c>
      <c r="C73" s="84" t="s">
        <v>279</v>
      </c>
      <c r="D73" s="82">
        <f t="shared" si="2"/>
        <v>47.3290921052632</v>
      </c>
      <c r="E73" s="83" t="s">
        <v>1120</v>
      </c>
      <c r="F73" s="83" t="s">
        <v>22</v>
      </c>
      <c r="G73" s="84" t="s">
        <v>280</v>
      </c>
      <c r="H73" s="84" t="s">
        <v>281</v>
      </c>
      <c r="I73" s="107">
        <v>11875.76</v>
      </c>
      <c r="J73" s="107">
        <v>30.45</v>
      </c>
      <c r="K73" s="107">
        <v>307.17</v>
      </c>
      <c r="L73" s="107">
        <v>31.18</v>
      </c>
      <c r="M73" s="107">
        <v>5.09</v>
      </c>
      <c r="N73" s="101">
        <v>48</v>
      </c>
      <c r="O73" s="108">
        <v>14.86</v>
      </c>
      <c r="P73" s="101">
        <v>5</v>
      </c>
      <c r="Q73" s="99">
        <f>VLOOKUP(C73,Sheet1!B:F,2,0)</f>
        <v>8</v>
      </c>
      <c r="R73" s="99">
        <f>VLOOKUP(C73,Sheet1!B:F,3,0)</f>
        <v>0</v>
      </c>
      <c r="S73" s="99"/>
      <c r="T73" s="99">
        <f>VLOOKUP(C73,Sheet1!B:F,4,0)</f>
        <v>0</v>
      </c>
      <c r="U73" s="101">
        <v>1</v>
      </c>
      <c r="V73" s="101">
        <v>1</v>
      </c>
      <c r="W73" s="122">
        <v>0</v>
      </c>
      <c r="X73" s="122">
        <f t="shared" si="3"/>
        <v>2</v>
      </c>
      <c r="Y73" s="124" t="s">
        <v>72</v>
      </c>
      <c r="Z73" s="164"/>
    </row>
    <row r="74" ht="24" spans="1:26">
      <c r="A74" s="133" t="s">
        <v>254</v>
      </c>
      <c r="B74" s="134">
        <v>9</v>
      </c>
      <c r="C74" s="84" t="s">
        <v>282</v>
      </c>
      <c r="D74" s="82">
        <f t="shared" si="2"/>
        <v>29.1280263157895</v>
      </c>
      <c r="E74" s="83" t="s">
        <v>1123</v>
      </c>
      <c r="F74" s="83" t="s">
        <v>1123</v>
      </c>
      <c r="G74" s="84" t="s">
        <v>284</v>
      </c>
      <c r="H74" s="84" t="s">
        <v>285</v>
      </c>
      <c r="I74" s="107">
        <v>18999</v>
      </c>
      <c r="J74" s="107">
        <v>44.3</v>
      </c>
      <c r="K74" s="107">
        <v>28.6</v>
      </c>
      <c r="L74" s="107">
        <v>42.8</v>
      </c>
      <c r="M74" s="107">
        <v>3.1</v>
      </c>
      <c r="N74" s="101">
        <v>30</v>
      </c>
      <c r="O74" s="108">
        <v>12.1</v>
      </c>
      <c r="P74" s="101">
        <v>0</v>
      </c>
      <c r="Q74" s="99">
        <f>VLOOKUP(C74,Sheet1!B:F,2,0)</f>
        <v>0</v>
      </c>
      <c r="R74" s="99">
        <f>VLOOKUP(C74,Sheet1!B:F,3,0)</f>
        <v>0</v>
      </c>
      <c r="S74" s="99"/>
      <c r="T74" s="99">
        <f>VLOOKUP(C74,Sheet1!B:F,4,0)</f>
        <v>0</v>
      </c>
      <c r="U74" s="101">
        <v>0</v>
      </c>
      <c r="V74" s="101">
        <v>0</v>
      </c>
      <c r="W74" s="123">
        <v>1</v>
      </c>
      <c r="X74" s="122">
        <f t="shared" si="3"/>
        <v>1</v>
      </c>
      <c r="Y74" s="124" t="s">
        <v>72</v>
      </c>
      <c r="Z74" s="70"/>
    </row>
    <row r="75" ht="24" spans="1:26">
      <c r="A75" s="133" t="s">
        <v>254</v>
      </c>
      <c r="B75" s="134">
        <v>10</v>
      </c>
      <c r="C75" s="84" t="s">
        <v>286</v>
      </c>
      <c r="D75" s="82">
        <f t="shared" si="2"/>
        <v>51</v>
      </c>
      <c r="E75" s="83" t="s">
        <v>1120</v>
      </c>
      <c r="F75" s="83" t="s">
        <v>10</v>
      </c>
      <c r="G75" s="84" t="s">
        <v>69</v>
      </c>
      <c r="H75" s="136" t="s">
        <v>287</v>
      </c>
      <c r="I75" s="107">
        <v>517.96</v>
      </c>
      <c r="J75" s="107">
        <v>858.32</v>
      </c>
      <c r="K75" s="107">
        <v>475.01</v>
      </c>
      <c r="L75" s="107">
        <v>296</v>
      </c>
      <c r="M75" s="107">
        <v>12.21</v>
      </c>
      <c r="N75" s="101">
        <v>10</v>
      </c>
      <c r="O75" s="108">
        <v>42</v>
      </c>
      <c r="P75" s="101">
        <v>1</v>
      </c>
      <c r="Q75" s="99">
        <f>VLOOKUP(C75,Sheet1!B:F,2,0)</f>
        <v>0</v>
      </c>
      <c r="R75" s="99">
        <f>VLOOKUP(C75,Sheet1!B:F,3,0)</f>
        <v>13</v>
      </c>
      <c r="S75" s="99"/>
      <c r="T75" s="99">
        <f>VLOOKUP(C75,Sheet1!B:F,4,0)</f>
        <v>0</v>
      </c>
      <c r="U75" s="101">
        <v>0</v>
      </c>
      <c r="V75" s="101">
        <v>0</v>
      </c>
      <c r="W75" s="123">
        <v>1</v>
      </c>
      <c r="X75" s="122">
        <f t="shared" si="3"/>
        <v>1</v>
      </c>
      <c r="Y75" s="124" t="s">
        <v>72</v>
      </c>
      <c r="Z75" s="70"/>
    </row>
    <row r="76" ht="24" spans="1:26">
      <c r="A76" s="133" t="s">
        <v>254</v>
      </c>
      <c r="B76" s="134">
        <v>11</v>
      </c>
      <c r="C76" s="135" t="s">
        <v>1125</v>
      </c>
      <c r="D76" s="82">
        <f t="shared" si="2"/>
        <v>23.4211578947368</v>
      </c>
      <c r="E76" s="83" t="s">
        <v>1123</v>
      </c>
      <c r="F76" s="83" t="s">
        <v>1123</v>
      </c>
      <c r="G76" s="84" t="s">
        <v>289</v>
      </c>
      <c r="H76" s="84" t="s">
        <v>290</v>
      </c>
      <c r="I76" s="107">
        <v>13008</v>
      </c>
      <c r="J76" s="107">
        <v>13.9</v>
      </c>
      <c r="K76" s="107">
        <v>250.01</v>
      </c>
      <c r="L76" s="107">
        <v>36.51</v>
      </c>
      <c r="M76" s="107">
        <v>2.75</v>
      </c>
      <c r="N76" s="101">
        <v>21</v>
      </c>
      <c r="O76" s="108">
        <v>14</v>
      </c>
      <c r="P76" s="101">
        <v>0</v>
      </c>
      <c r="Q76" s="99">
        <f>VLOOKUP(C76,Sheet1!B:F,2,0)</f>
        <v>3</v>
      </c>
      <c r="R76" s="99">
        <f>VLOOKUP(C76,Sheet1!B:F,3,0)</f>
        <v>6</v>
      </c>
      <c r="S76" s="99"/>
      <c r="T76" s="99">
        <f>VLOOKUP(C76,Sheet1!B:F,4,0)</f>
        <v>0</v>
      </c>
      <c r="U76" s="101">
        <v>0</v>
      </c>
      <c r="V76" s="101">
        <v>0</v>
      </c>
      <c r="W76" s="122">
        <v>0</v>
      </c>
      <c r="X76" s="122">
        <f t="shared" si="3"/>
        <v>0</v>
      </c>
      <c r="Y76" s="124" t="s">
        <v>101</v>
      </c>
      <c r="Z76" s="70"/>
    </row>
    <row r="77" ht="24" spans="1:26">
      <c r="A77" s="133" t="s">
        <v>254</v>
      </c>
      <c r="B77" s="134">
        <v>12</v>
      </c>
      <c r="C77" s="135" t="s">
        <v>291</v>
      </c>
      <c r="D77" s="82">
        <f t="shared" si="2"/>
        <v>40.4232894736842</v>
      </c>
      <c r="E77" s="83" t="s">
        <v>1123</v>
      </c>
      <c r="F77" s="83" t="s">
        <v>1123</v>
      </c>
      <c r="G77" s="84" t="s">
        <v>292</v>
      </c>
      <c r="H77" s="84" t="s">
        <v>293</v>
      </c>
      <c r="I77" s="107">
        <v>6885</v>
      </c>
      <c r="J77" s="107">
        <v>30.3</v>
      </c>
      <c r="K77" s="107">
        <v>32.9</v>
      </c>
      <c r="L77" s="107">
        <v>6.1</v>
      </c>
      <c r="M77" s="107">
        <v>5.2</v>
      </c>
      <c r="N77" s="101">
        <v>16</v>
      </c>
      <c r="O77" s="108">
        <v>13.3</v>
      </c>
      <c r="P77" s="101">
        <v>0</v>
      </c>
      <c r="Q77" s="99">
        <f>VLOOKUP(C77,Sheet1!B:F,2,0)</f>
        <v>3</v>
      </c>
      <c r="R77" s="99">
        <f>VLOOKUP(C77,Sheet1!B:F,3,0)</f>
        <v>0</v>
      </c>
      <c r="S77" s="99"/>
      <c r="T77" s="99">
        <f>VLOOKUP(C77,Sheet1!B:F,4,0)</f>
        <v>2</v>
      </c>
      <c r="U77" s="101">
        <v>1</v>
      </c>
      <c r="V77" s="101">
        <v>0</v>
      </c>
      <c r="W77" s="123">
        <v>1</v>
      </c>
      <c r="X77" s="122">
        <f t="shared" si="3"/>
        <v>2</v>
      </c>
      <c r="Y77" s="124" t="s">
        <v>72</v>
      </c>
      <c r="Z77" s="164"/>
    </row>
    <row r="78" ht="24" spans="1:26">
      <c r="A78" s="133" t="s">
        <v>254</v>
      </c>
      <c r="B78" s="137">
        <v>13</v>
      </c>
      <c r="C78" s="84" t="s">
        <v>294</v>
      </c>
      <c r="D78" s="82">
        <f t="shared" si="2"/>
        <v>28.43425</v>
      </c>
      <c r="E78" s="83" t="s">
        <v>1120</v>
      </c>
      <c r="F78" s="83" t="s">
        <v>36</v>
      </c>
      <c r="G78" s="84" t="s">
        <v>295</v>
      </c>
      <c r="H78" s="88" t="s">
        <v>296</v>
      </c>
      <c r="I78" s="107">
        <v>7671.44</v>
      </c>
      <c r="J78" s="107">
        <v>35.09</v>
      </c>
      <c r="K78" s="107">
        <v>72.06</v>
      </c>
      <c r="L78" s="107">
        <v>25.05</v>
      </c>
      <c r="M78" s="107">
        <v>5.03</v>
      </c>
      <c r="N78" s="101">
        <v>62</v>
      </c>
      <c r="O78" s="108">
        <v>25.8</v>
      </c>
      <c r="P78" s="101">
        <v>0</v>
      </c>
      <c r="Q78" s="99">
        <f>VLOOKUP(C78,Sheet1!B:F,2,0)</f>
        <v>0</v>
      </c>
      <c r="R78" s="99">
        <f>VLOOKUP(C78,Sheet1!B:F,3,0)</f>
        <v>0</v>
      </c>
      <c r="S78" s="99"/>
      <c r="T78" s="99">
        <f>VLOOKUP(C78,Sheet1!B:F,4,0)</f>
        <v>0</v>
      </c>
      <c r="U78" s="101">
        <v>1</v>
      </c>
      <c r="V78" s="101">
        <v>0</v>
      </c>
      <c r="W78" s="123">
        <v>1</v>
      </c>
      <c r="X78" s="122">
        <f t="shared" si="3"/>
        <v>2</v>
      </c>
      <c r="Y78" s="124" t="s">
        <v>72</v>
      </c>
      <c r="Z78" s="164"/>
    </row>
    <row r="79" ht="24" spans="1:26">
      <c r="A79" s="133" t="s">
        <v>254</v>
      </c>
      <c r="B79" s="137">
        <v>14</v>
      </c>
      <c r="C79" s="84" t="s">
        <v>1126</v>
      </c>
      <c r="D79" s="82">
        <f t="shared" si="2"/>
        <v>39.5552631578947</v>
      </c>
      <c r="E79" s="83" t="s">
        <v>1123</v>
      </c>
      <c r="F79" s="83" t="s">
        <v>1123</v>
      </c>
      <c r="G79" s="84" t="s">
        <v>298</v>
      </c>
      <c r="H79" s="84" t="s">
        <v>299</v>
      </c>
      <c r="I79" s="107">
        <v>2334</v>
      </c>
      <c r="J79" s="107">
        <v>38</v>
      </c>
      <c r="K79" s="107">
        <v>49</v>
      </c>
      <c r="L79" s="107">
        <v>49</v>
      </c>
      <c r="M79" s="107">
        <v>7.8</v>
      </c>
      <c r="N79" s="101">
        <v>10</v>
      </c>
      <c r="O79" s="108">
        <v>22</v>
      </c>
      <c r="P79" s="101">
        <v>1</v>
      </c>
      <c r="Q79" s="99">
        <f>VLOOKUP(C79,Sheet1!B:F,2,0)</f>
        <v>3</v>
      </c>
      <c r="R79" s="99">
        <f>VLOOKUP(C79,Sheet1!B:F,3,0)</f>
        <v>0</v>
      </c>
      <c r="S79" s="99"/>
      <c r="T79" s="99">
        <f>VLOOKUP(C79,Sheet1!B:F,4,0)</f>
        <v>0</v>
      </c>
      <c r="U79" s="101">
        <v>2</v>
      </c>
      <c r="V79" s="101">
        <v>1</v>
      </c>
      <c r="W79" s="123">
        <v>1</v>
      </c>
      <c r="X79" s="122">
        <f t="shared" si="3"/>
        <v>4</v>
      </c>
      <c r="Y79" s="130" t="s">
        <v>268</v>
      </c>
      <c r="Z79" s="70"/>
    </row>
    <row r="80" ht="24" spans="1:26">
      <c r="A80" s="133" t="s">
        <v>254</v>
      </c>
      <c r="B80" s="91">
        <v>15</v>
      </c>
      <c r="C80" s="84" t="s">
        <v>300</v>
      </c>
      <c r="D80" s="82">
        <f t="shared" si="2"/>
        <v>28.3982894736842</v>
      </c>
      <c r="E80" s="83" t="s">
        <v>1123</v>
      </c>
      <c r="F80" s="83" t="s">
        <v>1123</v>
      </c>
      <c r="G80" s="84" t="s">
        <v>301</v>
      </c>
      <c r="H80" s="84" t="s">
        <v>302</v>
      </c>
      <c r="I80" s="107">
        <v>4908</v>
      </c>
      <c r="J80" s="107">
        <v>30.1</v>
      </c>
      <c r="K80" s="107">
        <v>32.9</v>
      </c>
      <c r="L80" s="107">
        <v>31.5</v>
      </c>
      <c r="M80" s="107">
        <v>4.8</v>
      </c>
      <c r="N80" s="101">
        <v>19</v>
      </c>
      <c r="O80" s="108">
        <v>29</v>
      </c>
      <c r="P80" s="101">
        <v>4</v>
      </c>
      <c r="Q80" s="99">
        <f>VLOOKUP(C80,Sheet1!B:F,2,0)</f>
        <v>1</v>
      </c>
      <c r="R80" s="99">
        <f>VLOOKUP(C80,Sheet1!B:F,3,0)</f>
        <v>1</v>
      </c>
      <c r="S80" s="99"/>
      <c r="T80" s="99">
        <f>VLOOKUP(C80,Sheet1!B:F,4,0)</f>
        <v>0</v>
      </c>
      <c r="U80" s="101">
        <v>1</v>
      </c>
      <c r="V80" s="101">
        <v>0</v>
      </c>
      <c r="W80" s="123">
        <v>1</v>
      </c>
      <c r="X80" s="122">
        <f t="shared" si="3"/>
        <v>2</v>
      </c>
      <c r="Y80" s="130" t="s">
        <v>268</v>
      </c>
      <c r="Z80" s="164"/>
    </row>
    <row r="81" ht="24" spans="1:26">
      <c r="A81" s="133" t="s">
        <v>254</v>
      </c>
      <c r="B81" s="138">
        <v>16</v>
      </c>
      <c r="C81" s="136" t="s">
        <v>303</v>
      </c>
      <c r="D81" s="82">
        <f t="shared" si="2"/>
        <v>31.5997894736842</v>
      </c>
      <c r="E81" s="83" t="s">
        <v>1120</v>
      </c>
      <c r="F81" s="83" t="s">
        <v>36</v>
      </c>
      <c r="G81" s="136" t="s">
        <v>305</v>
      </c>
      <c r="H81" s="136" t="s">
        <v>306</v>
      </c>
      <c r="I81" s="119">
        <v>7495</v>
      </c>
      <c r="J81" s="119">
        <v>32.24</v>
      </c>
      <c r="K81" s="119">
        <v>26.63</v>
      </c>
      <c r="L81" s="119">
        <v>20.43</v>
      </c>
      <c r="M81" s="119">
        <v>4.34</v>
      </c>
      <c r="N81" s="149">
        <v>14</v>
      </c>
      <c r="O81" s="150">
        <v>12.7</v>
      </c>
      <c r="P81" s="149">
        <v>2</v>
      </c>
      <c r="Q81" s="99">
        <f>VLOOKUP(C81,Sheet1!B:F,2,0)</f>
        <v>1</v>
      </c>
      <c r="R81" s="99">
        <f>VLOOKUP(C81,Sheet1!B:F,3,0)</f>
        <v>0</v>
      </c>
      <c r="S81" s="99"/>
      <c r="T81" s="99">
        <f>VLOOKUP(C81,Sheet1!B:F,4,0)</f>
        <v>1</v>
      </c>
      <c r="U81" s="149">
        <v>1</v>
      </c>
      <c r="V81" s="149">
        <v>0</v>
      </c>
      <c r="W81" s="122">
        <v>0</v>
      </c>
      <c r="X81" s="122">
        <f t="shared" si="3"/>
        <v>1</v>
      </c>
      <c r="Y81" s="130" t="s">
        <v>94</v>
      </c>
      <c r="Z81" s="164"/>
    </row>
    <row r="82" ht="24" spans="1:26">
      <c r="A82" s="133" t="s">
        <v>254</v>
      </c>
      <c r="B82" s="138">
        <v>17</v>
      </c>
      <c r="C82" s="84" t="s">
        <v>307</v>
      </c>
      <c r="D82" s="82">
        <f t="shared" si="2"/>
        <v>32.2178815789474</v>
      </c>
      <c r="E82" s="83" t="s">
        <v>1120</v>
      </c>
      <c r="F82" s="83" t="s">
        <v>16</v>
      </c>
      <c r="G82" s="84" t="s">
        <v>308</v>
      </c>
      <c r="H82" s="136" t="s">
        <v>309</v>
      </c>
      <c r="I82" s="107">
        <v>4143</v>
      </c>
      <c r="J82" s="107">
        <v>41.37</v>
      </c>
      <c r="K82" s="107">
        <v>71.93</v>
      </c>
      <c r="L82" s="107">
        <v>109.25</v>
      </c>
      <c r="M82" s="107">
        <v>28</v>
      </c>
      <c r="N82" s="101">
        <v>14</v>
      </c>
      <c r="O82" s="108">
        <v>27.45</v>
      </c>
      <c r="P82" s="101">
        <v>0</v>
      </c>
      <c r="Q82" s="99">
        <f>VLOOKUP(C82,Sheet1!B:F,2,0)</f>
        <v>4</v>
      </c>
      <c r="R82" s="99">
        <f>VLOOKUP(C82,Sheet1!B:F,3,0)</f>
        <v>0</v>
      </c>
      <c r="S82" s="99"/>
      <c r="T82" s="99">
        <f>VLOOKUP(C82,Sheet1!B:F,4,0)</f>
        <v>0</v>
      </c>
      <c r="U82" s="101">
        <v>0</v>
      </c>
      <c r="V82" s="101">
        <v>0</v>
      </c>
      <c r="W82" s="123">
        <v>1</v>
      </c>
      <c r="X82" s="122">
        <f t="shared" si="3"/>
        <v>1</v>
      </c>
      <c r="Y82" s="130" t="s">
        <v>94</v>
      </c>
      <c r="Z82" s="70"/>
    </row>
    <row r="83" ht="24" spans="1:26">
      <c r="A83" s="133" t="s">
        <v>254</v>
      </c>
      <c r="B83" s="134">
        <v>18</v>
      </c>
      <c r="C83" s="135" t="s">
        <v>1127</v>
      </c>
      <c r="D83" s="82">
        <f t="shared" si="2"/>
        <v>20.8882894736842</v>
      </c>
      <c r="E83" s="83" t="s">
        <v>1120</v>
      </c>
      <c r="F83" s="83" t="s">
        <v>10</v>
      </c>
      <c r="G83" s="135" t="s">
        <v>1128</v>
      </c>
      <c r="H83" s="84" t="s">
        <v>313</v>
      </c>
      <c r="I83" s="107">
        <v>5321</v>
      </c>
      <c r="J83" s="107">
        <v>32.5</v>
      </c>
      <c r="K83" s="107">
        <v>50.95</v>
      </c>
      <c r="L83" s="119">
        <v>51.05</v>
      </c>
      <c r="M83" s="107">
        <v>32.7</v>
      </c>
      <c r="N83" s="101">
        <v>13</v>
      </c>
      <c r="O83" s="108">
        <v>15.6</v>
      </c>
      <c r="P83" s="101">
        <v>0</v>
      </c>
      <c r="Q83" s="99">
        <f>VLOOKUP(C83,Sheet1!B:F,2,0)</f>
        <v>1</v>
      </c>
      <c r="R83" s="99">
        <f>VLOOKUP(C83,Sheet1!B:F,3,0)</f>
        <v>0</v>
      </c>
      <c r="S83" s="99"/>
      <c r="T83" s="99">
        <f>VLOOKUP(C83,Sheet1!B:F,4,0)</f>
        <v>0</v>
      </c>
      <c r="U83" s="101">
        <v>0</v>
      </c>
      <c r="V83" s="101">
        <v>0</v>
      </c>
      <c r="W83" s="122">
        <v>0</v>
      </c>
      <c r="X83" s="122">
        <f t="shared" si="3"/>
        <v>0</v>
      </c>
      <c r="Y83" s="130" t="s">
        <v>268</v>
      </c>
      <c r="Z83" s="164"/>
    </row>
    <row r="84" ht="24" spans="1:26">
      <c r="A84" s="133" t="s">
        <v>254</v>
      </c>
      <c r="B84" s="134">
        <v>19</v>
      </c>
      <c r="C84" s="84" t="s">
        <v>314</v>
      </c>
      <c r="D84" s="82">
        <f t="shared" si="2"/>
        <v>36.364</v>
      </c>
      <c r="E84" s="83" t="s">
        <v>1123</v>
      </c>
      <c r="F84" s="83" t="s">
        <v>1123</v>
      </c>
      <c r="G84" s="84" t="s">
        <v>315</v>
      </c>
      <c r="H84" s="84" t="s">
        <v>316</v>
      </c>
      <c r="I84" s="107">
        <v>32102</v>
      </c>
      <c r="J84" s="119">
        <v>5.23</v>
      </c>
      <c r="K84" s="119">
        <v>149.58</v>
      </c>
      <c r="L84" s="119">
        <v>35.09</v>
      </c>
      <c r="M84" s="107">
        <v>4.5</v>
      </c>
      <c r="N84" s="101">
        <v>97</v>
      </c>
      <c r="O84" s="108">
        <v>16.1</v>
      </c>
      <c r="P84" s="101">
        <v>1</v>
      </c>
      <c r="Q84" s="99">
        <f>VLOOKUP(C84,Sheet1!B:F,2,0)</f>
        <v>2</v>
      </c>
      <c r="R84" s="99">
        <f>VLOOKUP(C84,Sheet1!B:F,3,0)</f>
        <v>0</v>
      </c>
      <c r="S84" s="99"/>
      <c r="T84" s="99">
        <f>VLOOKUP(C84,Sheet1!B:F,4,0)</f>
        <v>0</v>
      </c>
      <c r="U84" s="101">
        <v>1</v>
      </c>
      <c r="V84" s="101">
        <v>0</v>
      </c>
      <c r="W84" s="123">
        <v>1</v>
      </c>
      <c r="X84" s="122">
        <f t="shared" si="3"/>
        <v>2</v>
      </c>
      <c r="Y84" s="130" t="s">
        <v>94</v>
      </c>
      <c r="Z84" s="164"/>
    </row>
    <row r="85" ht="24" spans="1:26">
      <c r="A85" s="133" t="s">
        <v>254</v>
      </c>
      <c r="B85" s="91">
        <v>20</v>
      </c>
      <c r="C85" s="84" t="s">
        <v>317</v>
      </c>
      <c r="D85" s="82">
        <f t="shared" si="2"/>
        <v>40.0735394736842</v>
      </c>
      <c r="E85" s="83" t="s">
        <v>1120</v>
      </c>
      <c r="F85" s="83" t="s">
        <v>36</v>
      </c>
      <c r="G85" s="84" t="s">
        <v>163</v>
      </c>
      <c r="H85" s="88" t="s">
        <v>319</v>
      </c>
      <c r="I85" s="107">
        <v>4357</v>
      </c>
      <c r="J85" s="119">
        <v>93.39</v>
      </c>
      <c r="K85" s="119">
        <v>105.48</v>
      </c>
      <c r="L85" s="119">
        <v>35.15</v>
      </c>
      <c r="M85" s="107">
        <v>5.5</v>
      </c>
      <c r="N85" s="101">
        <v>22</v>
      </c>
      <c r="O85" s="108">
        <v>16</v>
      </c>
      <c r="P85" s="101">
        <v>1</v>
      </c>
      <c r="Q85" s="99">
        <f>VLOOKUP(C85,Sheet1!B:F,2,0)</f>
        <v>2</v>
      </c>
      <c r="R85" s="99">
        <f>VLOOKUP(C85,Sheet1!B:F,3,0)</f>
        <v>0</v>
      </c>
      <c r="S85" s="99"/>
      <c r="T85" s="99">
        <f>VLOOKUP(C85,Sheet1!B:F,4,0)</f>
        <v>0</v>
      </c>
      <c r="U85" s="101">
        <v>0</v>
      </c>
      <c r="V85" s="101">
        <v>0</v>
      </c>
      <c r="W85" s="123">
        <v>1</v>
      </c>
      <c r="X85" s="122">
        <f t="shared" si="3"/>
        <v>1</v>
      </c>
      <c r="Y85" s="130" t="s">
        <v>94</v>
      </c>
      <c r="Z85" s="70"/>
    </row>
    <row r="86" ht="24" spans="1:26">
      <c r="A86" s="133" t="s">
        <v>254</v>
      </c>
      <c r="B86" s="91">
        <v>21</v>
      </c>
      <c r="C86" s="84" t="s">
        <v>320</v>
      </c>
      <c r="D86" s="82">
        <f t="shared" si="2"/>
        <v>22.0434210526316</v>
      </c>
      <c r="E86" s="83" t="s">
        <v>1123</v>
      </c>
      <c r="F86" s="83" t="s">
        <v>1123</v>
      </c>
      <c r="G86" s="84" t="s">
        <v>321</v>
      </c>
      <c r="H86" s="84" t="s">
        <v>322</v>
      </c>
      <c r="I86" s="107">
        <v>1107</v>
      </c>
      <c r="J86" s="119">
        <v>35</v>
      </c>
      <c r="K86" s="119">
        <v>36</v>
      </c>
      <c r="L86" s="119">
        <v>40.59</v>
      </c>
      <c r="M86" s="107">
        <v>2.6</v>
      </c>
      <c r="N86" s="101">
        <v>6</v>
      </c>
      <c r="O86" s="108">
        <v>25</v>
      </c>
      <c r="P86" s="101">
        <v>0</v>
      </c>
      <c r="Q86" s="99">
        <f>VLOOKUP(C86,Sheet1!B:F,2,0)</f>
        <v>0</v>
      </c>
      <c r="R86" s="99">
        <f>VLOOKUP(C86,Sheet1!B:F,3,0)</f>
        <v>4</v>
      </c>
      <c r="S86" s="99"/>
      <c r="T86" s="99">
        <f>VLOOKUP(C86,Sheet1!B:F,4,0)</f>
        <v>0</v>
      </c>
      <c r="U86" s="101">
        <v>0</v>
      </c>
      <c r="V86" s="101">
        <v>0</v>
      </c>
      <c r="W86" s="122">
        <v>0</v>
      </c>
      <c r="X86" s="122">
        <f t="shared" si="3"/>
        <v>0</v>
      </c>
      <c r="Y86" s="130" t="s">
        <v>94</v>
      </c>
      <c r="Z86" s="164"/>
    </row>
    <row r="87" ht="24" spans="1:25">
      <c r="A87" s="139" t="s">
        <v>323</v>
      </c>
      <c r="B87" s="84">
        <v>1</v>
      </c>
      <c r="C87" s="90" t="s">
        <v>324</v>
      </c>
      <c r="D87" s="82">
        <f t="shared" si="2"/>
        <v>37.4451315789474</v>
      </c>
      <c r="E87" s="83" t="s">
        <v>1123</v>
      </c>
      <c r="F87" s="83" t="s">
        <v>1123</v>
      </c>
      <c r="G87" s="84" t="s">
        <v>308</v>
      </c>
      <c r="H87" s="84" t="s">
        <v>326</v>
      </c>
      <c r="I87" s="107">
        <v>19610.35</v>
      </c>
      <c r="J87" s="107">
        <v>38.1</v>
      </c>
      <c r="K87" s="107">
        <v>37.35</v>
      </c>
      <c r="L87" s="107">
        <v>37.35</v>
      </c>
      <c r="M87" s="107">
        <v>5.07</v>
      </c>
      <c r="N87" s="101">
        <v>31</v>
      </c>
      <c r="O87" s="108">
        <v>28.9</v>
      </c>
      <c r="P87" s="101">
        <v>0</v>
      </c>
      <c r="Q87" s="99">
        <f>VLOOKUP(C87,Sheet1!B:F,2,0)</f>
        <v>2</v>
      </c>
      <c r="R87" s="99">
        <f>VLOOKUP(C87,Sheet1!B:F,3,0)</f>
        <v>0</v>
      </c>
      <c r="S87" s="99"/>
      <c r="T87" s="99">
        <f>VLOOKUP(C87,Sheet1!B:F,4,0)</f>
        <v>0</v>
      </c>
      <c r="U87" s="101">
        <v>1</v>
      </c>
      <c r="V87" s="101">
        <v>0</v>
      </c>
      <c r="W87" s="123">
        <v>1</v>
      </c>
      <c r="X87" s="122">
        <f t="shared" si="3"/>
        <v>2</v>
      </c>
      <c r="Y87" s="124" t="s">
        <v>72</v>
      </c>
    </row>
    <row r="88" ht="36" spans="1:25">
      <c r="A88" s="139" t="s">
        <v>323</v>
      </c>
      <c r="B88" s="84">
        <v>2</v>
      </c>
      <c r="C88" s="90" t="s">
        <v>327</v>
      </c>
      <c r="D88" s="82">
        <f t="shared" si="2"/>
        <v>48.2746184210526</v>
      </c>
      <c r="E88" s="83" t="s">
        <v>1120</v>
      </c>
      <c r="F88" s="83" t="s">
        <v>36</v>
      </c>
      <c r="G88" s="84" t="s">
        <v>308</v>
      </c>
      <c r="H88" s="84" t="s">
        <v>328</v>
      </c>
      <c r="I88" s="107">
        <v>7512.61</v>
      </c>
      <c r="J88" s="107">
        <v>87.69</v>
      </c>
      <c r="K88" s="107">
        <v>287.27</v>
      </c>
      <c r="L88" s="107">
        <v>287.81</v>
      </c>
      <c r="M88" s="107">
        <v>9.4</v>
      </c>
      <c r="N88" s="101">
        <v>26</v>
      </c>
      <c r="O88" s="108">
        <v>14.61</v>
      </c>
      <c r="P88" s="101">
        <v>3</v>
      </c>
      <c r="Q88" s="99">
        <f>VLOOKUP(C88,Sheet1!B:F,2,0)</f>
        <v>6</v>
      </c>
      <c r="R88" s="99">
        <f>VLOOKUP(C88,Sheet1!B:F,3,0)</f>
        <v>0</v>
      </c>
      <c r="S88" s="99"/>
      <c r="T88" s="99">
        <f>VLOOKUP(C88,Sheet1!B:F,4,0)</f>
        <v>0</v>
      </c>
      <c r="U88" s="101">
        <v>1</v>
      </c>
      <c r="V88" s="101">
        <v>0</v>
      </c>
      <c r="W88" s="122">
        <v>0</v>
      </c>
      <c r="X88" s="122">
        <f t="shared" si="3"/>
        <v>1</v>
      </c>
      <c r="Y88" s="132" t="s">
        <v>94</v>
      </c>
    </row>
    <row r="89" ht="24" spans="1:25">
      <c r="A89" s="139" t="s">
        <v>323</v>
      </c>
      <c r="B89" s="84">
        <v>3</v>
      </c>
      <c r="C89" s="140" t="s">
        <v>329</v>
      </c>
      <c r="D89" s="82">
        <f t="shared" si="2"/>
        <v>27.84</v>
      </c>
      <c r="E89" s="83" t="s">
        <v>1123</v>
      </c>
      <c r="F89" s="83" t="s">
        <v>1123</v>
      </c>
      <c r="G89" s="84" t="s">
        <v>330</v>
      </c>
      <c r="H89" s="84" t="s">
        <v>331</v>
      </c>
      <c r="I89" s="98">
        <v>1228.46</v>
      </c>
      <c r="J89" s="98">
        <v>50.72</v>
      </c>
      <c r="K89" s="98">
        <v>-27.56</v>
      </c>
      <c r="L89" s="98">
        <v>-27.5</v>
      </c>
      <c r="M89" s="98">
        <v>6.85</v>
      </c>
      <c r="N89" s="99">
        <v>5</v>
      </c>
      <c r="O89" s="100">
        <v>26.3</v>
      </c>
      <c r="P89" s="101">
        <v>0</v>
      </c>
      <c r="Q89" s="99">
        <f>VLOOKUP(C89,Sheet1!B:F,2,0)</f>
        <v>5</v>
      </c>
      <c r="R89" s="99">
        <f>VLOOKUP(C89,Sheet1!B:F,3,0)</f>
        <v>0</v>
      </c>
      <c r="S89" s="99"/>
      <c r="T89" s="99">
        <f>VLOOKUP(C89,Sheet1!B:F,4,0)</f>
        <v>0</v>
      </c>
      <c r="U89" s="101">
        <v>1</v>
      </c>
      <c r="V89" s="101">
        <v>0</v>
      </c>
      <c r="W89" s="123">
        <v>1</v>
      </c>
      <c r="X89" s="122">
        <f t="shared" si="3"/>
        <v>2</v>
      </c>
      <c r="Y89" s="124" t="s">
        <v>332</v>
      </c>
    </row>
    <row r="90" ht="36.75" spans="1:25">
      <c r="A90" s="139" t="s">
        <v>323</v>
      </c>
      <c r="B90" s="84">
        <v>4</v>
      </c>
      <c r="C90" s="90" t="s">
        <v>333</v>
      </c>
      <c r="D90" s="82">
        <f t="shared" si="2"/>
        <v>57.7164605263158</v>
      </c>
      <c r="E90" s="83" t="s">
        <v>1123</v>
      </c>
      <c r="F90" s="83" t="s">
        <v>1123</v>
      </c>
      <c r="G90" s="84" t="s">
        <v>308</v>
      </c>
      <c r="H90" s="84" t="s">
        <v>334</v>
      </c>
      <c r="I90" s="107">
        <v>117015.71</v>
      </c>
      <c r="J90" s="98">
        <v>87.97</v>
      </c>
      <c r="K90" s="98">
        <v>230.92</v>
      </c>
      <c r="L90" s="98">
        <v>143.86</v>
      </c>
      <c r="M90" s="98">
        <v>3.08</v>
      </c>
      <c r="N90" s="99">
        <v>68</v>
      </c>
      <c r="O90" s="100">
        <v>25</v>
      </c>
      <c r="P90" s="101">
        <v>8</v>
      </c>
      <c r="Q90" s="99">
        <f>VLOOKUP(C90,Sheet1!B:F,2,0)</f>
        <v>2</v>
      </c>
      <c r="R90" s="99">
        <f>VLOOKUP(C90,Sheet1!B:F,3,0)</f>
        <v>0</v>
      </c>
      <c r="S90" s="99"/>
      <c r="T90" s="99">
        <f>VLOOKUP(C90,Sheet1!B:F,4,0)</f>
        <v>0</v>
      </c>
      <c r="U90" s="99">
        <v>0</v>
      </c>
      <c r="V90" s="99">
        <v>0</v>
      </c>
      <c r="W90" s="123">
        <v>1</v>
      </c>
      <c r="X90" s="122">
        <f t="shared" si="3"/>
        <v>1</v>
      </c>
      <c r="Y90" s="132" t="s">
        <v>94</v>
      </c>
    </row>
    <row r="91" ht="24" spans="1:25">
      <c r="A91" s="139" t="s">
        <v>323</v>
      </c>
      <c r="B91" s="84">
        <v>5</v>
      </c>
      <c r="C91" s="90" t="s">
        <v>335</v>
      </c>
      <c r="D91" s="82">
        <f t="shared" si="2"/>
        <v>32.860447368421</v>
      </c>
      <c r="E91" s="83" t="s">
        <v>1123</v>
      </c>
      <c r="F91" s="83" t="s">
        <v>1123</v>
      </c>
      <c r="G91" s="84" t="s">
        <v>308</v>
      </c>
      <c r="H91" s="84" t="s">
        <v>336</v>
      </c>
      <c r="I91" s="151">
        <v>19002.01</v>
      </c>
      <c r="J91" s="98">
        <v>36.38</v>
      </c>
      <c r="K91" s="98">
        <v>97.23</v>
      </c>
      <c r="L91" s="98">
        <v>27.27</v>
      </c>
      <c r="M91" s="98">
        <v>6.1</v>
      </c>
      <c r="N91" s="99">
        <v>32</v>
      </c>
      <c r="O91" s="100">
        <v>30</v>
      </c>
      <c r="P91" s="99">
        <v>0</v>
      </c>
      <c r="Q91" s="99">
        <f>VLOOKUP(C91,Sheet1!B:F,2,0)</f>
        <v>1</v>
      </c>
      <c r="R91" s="99">
        <f>VLOOKUP(C91,Sheet1!B:F,3,0)</f>
        <v>0</v>
      </c>
      <c r="S91" s="99"/>
      <c r="T91" s="99">
        <f>VLOOKUP(C91,Sheet1!B:F,4,0)</f>
        <v>0</v>
      </c>
      <c r="U91" s="101">
        <v>1</v>
      </c>
      <c r="V91" s="99">
        <v>0</v>
      </c>
      <c r="W91" s="123">
        <v>1</v>
      </c>
      <c r="X91" s="122">
        <f t="shared" si="3"/>
        <v>2</v>
      </c>
      <c r="Y91" s="124" t="s">
        <v>101</v>
      </c>
    </row>
    <row r="92" ht="24" spans="1:25">
      <c r="A92" s="139" t="s">
        <v>323</v>
      </c>
      <c r="B92" s="84">
        <v>6</v>
      </c>
      <c r="C92" s="90" t="s">
        <v>337</v>
      </c>
      <c r="D92" s="82">
        <f t="shared" si="2"/>
        <v>20.1567631578947</v>
      </c>
      <c r="E92" s="83" t="s">
        <v>1123</v>
      </c>
      <c r="F92" s="83" t="s">
        <v>1123</v>
      </c>
      <c r="G92" s="84" t="s">
        <v>308</v>
      </c>
      <c r="H92" s="84" t="s">
        <v>338</v>
      </c>
      <c r="I92" s="98">
        <v>4801</v>
      </c>
      <c r="J92" s="98">
        <v>44.22</v>
      </c>
      <c r="K92" s="98">
        <v>32.28</v>
      </c>
      <c r="L92" s="98">
        <v>46.63</v>
      </c>
      <c r="M92" s="98">
        <v>3.2</v>
      </c>
      <c r="N92" s="99">
        <v>22</v>
      </c>
      <c r="O92" s="100">
        <v>25</v>
      </c>
      <c r="P92" s="101">
        <v>0</v>
      </c>
      <c r="Q92" s="99">
        <f>VLOOKUP(C92,Sheet1!B:F,2,0)</f>
        <v>0</v>
      </c>
      <c r="R92" s="99">
        <f>VLOOKUP(C92,Sheet1!B:F,3,0)</f>
        <v>0</v>
      </c>
      <c r="S92" s="99"/>
      <c r="T92" s="99">
        <f>VLOOKUP(C92,Sheet1!B:F,4,0)</f>
        <v>0</v>
      </c>
      <c r="U92" s="99">
        <v>0</v>
      </c>
      <c r="V92" s="99">
        <v>0</v>
      </c>
      <c r="W92" s="122">
        <v>0</v>
      </c>
      <c r="X92" s="122">
        <f t="shared" si="3"/>
        <v>0</v>
      </c>
      <c r="Y92" s="132" t="s">
        <v>94</v>
      </c>
    </row>
    <row r="93" spans="1:25">
      <c r="A93" s="139" t="s">
        <v>323</v>
      </c>
      <c r="B93" s="84">
        <v>7</v>
      </c>
      <c r="C93" s="141" t="s">
        <v>339</v>
      </c>
      <c r="D93" s="82">
        <f t="shared" si="2"/>
        <v>37.0111578947368</v>
      </c>
      <c r="E93" s="83" t="s">
        <v>1123</v>
      </c>
      <c r="F93" s="83" t="s">
        <v>1123</v>
      </c>
      <c r="G93" s="84" t="s">
        <v>340</v>
      </c>
      <c r="H93" s="91" t="s">
        <v>341</v>
      </c>
      <c r="I93" s="98">
        <v>318024</v>
      </c>
      <c r="J93" s="98">
        <v>20</v>
      </c>
      <c r="K93" s="98">
        <v>21.06</v>
      </c>
      <c r="L93" s="98">
        <v>2.14</v>
      </c>
      <c r="M93" s="98">
        <v>15</v>
      </c>
      <c r="N93" s="99">
        <v>75</v>
      </c>
      <c r="O93" s="100">
        <v>3</v>
      </c>
      <c r="P93" s="101">
        <v>0</v>
      </c>
      <c r="Q93" s="99">
        <f>VLOOKUP(C93,Sheet1!B:F,2,0)</f>
        <v>0</v>
      </c>
      <c r="R93" s="99">
        <f>VLOOKUP(C93,Sheet1!B:F,3,0)</f>
        <v>0</v>
      </c>
      <c r="S93" s="99"/>
      <c r="T93" s="99">
        <f>VLOOKUP(C93,Sheet1!B:F,4,0)</f>
        <v>0</v>
      </c>
      <c r="U93" s="99">
        <v>1</v>
      </c>
      <c r="V93" s="99">
        <v>0</v>
      </c>
      <c r="W93" s="122">
        <v>0</v>
      </c>
      <c r="X93" s="122">
        <f t="shared" si="3"/>
        <v>1</v>
      </c>
      <c r="Y93" s="132" t="s">
        <v>94</v>
      </c>
    </row>
    <row r="94" ht="24" spans="1:26">
      <c r="A94" s="139" t="s">
        <v>323</v>
      </c>
      <c r="B94" s="84">
        <v>8</v>
      </c>
      <c r="C94" s="90" t="s">
        <v>342</v>
      </c>
      <c r="D94" s="82">
        <f t="shared" si="2"/>
        <v>36.9081052631579</v>
      </c>
      <c r="E94" s="83" t="s">
        <v>1123</v>
      </c>
      <c r="F94" s="83" t="s">
        <v>1123</v>
      </c>
      <c r="G94" s="84" t="s">
        <v>340</v>
      </c>
      <c r="H94" s="84" t="s">
        <v>343</v>
      </c>
      <c r="I94" s="98">
        <v>40451</v>
      </c>
      <c r="J94" s="98">
        <v>33.6</v>
      </c>
      <c r="K94" s="98">
        <v>39.77</v>
      </c>
      <c r="L94" s="98">
        <v>20.63</v>
      </c>
      <c r="M94" s="98">
        <v>3</v>
      </c>
      <c r="N94" s="99">
        <v>30</v>
      </c>
      <c r="O94" s="100">
        <v>10.1</v>
      </c>
      <c r="P94" s="101">
        <v>0</v>
      </c>
      <c r="Q94" s="99">
        <f>VLOOKUP(C94,Sheet1!B:F,2,0)</f>
        <v>0</v>
      </c>
      <c r="R94" s="99">
        <f>VLOOKUP(C94,Sheet1!B:F,3,0)</f>
        <v>0</v>
      </c>
      <c r="S94" s="99"/>
      <c r="T94" s="99">
        <f>VLOOKUP(C94,Sheet1!B:F,4,0)</f>
        <v>0</v>
      </c>
      <c r="U94" s="99">
        <v>0</v>
      </c>
      <c r="V94" s="99">
        <v>0</v>
      </c>
      <c r="W94" s="123">
        <v>1</v>
      </c>
      <c r="X94" s="122">
        <f t="shared" si="3"/>
        <v>1</v>
      </c>
      <c r="Y94" s="132" t="s">
        <v>94</v>
      </c>
      <c r="Z94" s="165"/>
    </row>
    <row r="95" ht="36" spans="1:26">
      <c r="A95" s="139" t="s">
        <v>323</v>
      </c>
      <c r="B95" s="84">
        <v>9</v>
      </c>
      <c r="C95" s="142" t="s">
        <v>344</v>
      </c>
      <c r="D95" s="82">
        <f t="shared" si="2"/>
        <v>28.5638421052632</v>
      </c>
      <c r="E95" s="83" t="s">
        <v>1123</v>
      </c>
      <c r="F95" s="83" t="s">
        <v>1123</v>
      </c>
      <c r="G95" s="84" t="s">
        <v>308</v>
      </c>
      <c r="H95" s="143" t="s">
        <v>345</v>
      </c>
      <c r="I95" s="152">
        <v>43994</v>
      </c>
      <c r="J95" s="152">
        <v>31.96</v>
      </c>
      <c r="K95" s="152">
        <v>26.54</v>
      </c>
      <c r="L95" s="152">
        <v>32.57</v>
      </c>
      <c r="M95" s="152">
        <v>1.6</v>
      </c>
      <c r="N95" s="153">
        <v>15</v>
      </c>
      <c r="O95" s="111">
        <v>6.1</v>
      </c>
      <c r="P95" s="154">
        <v>0</v>
      </c>
      <c r="Q95" s="99">
        <f>VLOOKUP(C95,Sheet1!B:F,2,0)</f>
        <v>0</v>
      </c>
      <c r="R95" s="99">
        <f>VLOOKUP(C95,Sheet1!B:F,3,0)</f>
        <v>0</v>
      </c>
      <c r="S95" s="99"/>
      <c r="T95" s="99">
        <f>VLOOKUP(C95,Sheet1!B:F,4,0)</f>
        <v>0</v>
      </c>
      <c r="U95" s="153">
        <v>0</v>
      </c>
      <c r="V95" s="153">
        <v>0</v>
      </c>
      <c r="W95" s="122">
        <v>0</v>
      </c>
      <c r="X95" s="122">
        <f t="shared" si="3"/>
        <v>0</v>
      </c>
      <c r="Y95" s="166" t="s">
        <v>94</v>
      </c>
      <c r="Z95" s="165"/>
    </row>
    <row r="96" ht="24" spans="1:25">
      <c r="A96" s="139" t="s">
        <v>323</v>
      </c>
      <c r="B96" s="84">
        <v>10</v>
      </c>
      <c r="C96" s="90" t="s">
        <v>346</v>
      </c>
      <c r="D96" s="82">
        <f t="shared" si="2"/>
        <v>38</v>
      </c>
      <c r="E96" s="83" t="s">
        <v>1123</v>
      </c>
      <c r="F96" s="83" t="s">
        <v>1123</v>
      </c>
      <c r="G96" s="84" t="s">
        <v>308</v>
      </c>
      <c r="H96" s="84" t="s">
        <v>347</v>
      </c>
      <c r="I96" s="107">
        <v>14999</v>
      </c>
      <c r="J96" s="107">
        <v>176.55</v>
      </c>
      <c r="K96" s="107">
        <v>-2.44</v>
      </c>
      <c r="L96" s="107">
        <v>3.98</v>
      </c>
      <c r="M96" s="107">
        <v>3.57</v>
      </c>
      <c r="N96" s="101">
        <v>18</v>
      </c>
      <c r="O96" s="108">
        <v>15</v>
      </c>
      <c r="P96" s="101">
        <v>0</v>
      </c>
      <c r="Q96" s="99">
        <f>VLOOKUP(C96,Sheet1!B:F,2,0)</f>
        <v>2</v>
      </c>
      <c r="R96" s="99">
        <f>VLOOKUP(C96,Sheet1!B:F,3,0)</f>
        <v>0</v>
      </c>
      <c r="S96" s="99"/>
      <c r="T96" s="99">
        <f>VLOOKUP(C96,Sheet1!B:F,4,0)</f>
        <v>0</v>
      </c>
      <c r="U96" s="101">
        <v>0</v>
      </c>
      <c r="V96" s="101">
        <v>0</v>
      </c>
      <c r="W96" s="123">
        <v>1</v>
      </c>
      <c r="X96" s="122">
        <f t="shared" si="3"/>
        <v>1</v>
      </c>
      <c r="Y96" s="130" t="s">
        <v>94</v>
      </c>
    </row>
    <row r="97" ht="36" spans="1:25">
      <c r="A97" s="139" t="s">
        <v>323</v>
      </c>
      <c r="B97" s="84">
        <v>11</v>
      </c>
      <c r="C97" s="90" t="s">
        <v>348</v>
      </c>
      <c r="D97" s="82">
        <f t="shared" si="2"/>
        <v>45.1877894736842</v>
      </c>
      <c r="E97" s="83" t="s">
        <v>1120</v>
      </c>
      <c r="F97" s="83" t="s">
        <v>20</v>
      </c>
      <c r="G97" s="84" t="s">
        <v>308</v>
      </c>
      <c r="H97" s="90" t="s">
        <v>349</v>
      </c>
      <c r="I97" s="107">
        <v>30333.43</v>
      </c>
      <c r="J97" s="107">
        <v>-8.01</v>
      </c>
      <c r="K97" s="107">
        <v>132.84</v>
      </c>
      <c r="L97" s="107">
        <v>-19.66</v>
      </c>
      <c r="M97" s="107">
        <v>7.53</v>
      </c>
      <c r="N97" s="101">
        <v>52</v>
      </c>
      <c r="O97" s="108">
        <v>15.76</v>
      </c>
      <c r="P97" s="101">
        <v>0</v>
      </c>
      <c r="Q97" s="99">
        <f>VLOOKUP(C97,Sheet1!B:F,2,0)</f>
        <v>6</v>
      </c>
      <c r="R97" s="99">
        <f>VLOOKUP(C97,Sheet1!B:F,3,0)</f>
        <v>0</v>
      </c>
      <c r="S97" s="99"/>
      <c r="T97" s="99">
        <f>VLOOKUP(C97,Sheet1!B:F,4,0)</f>
        <v>1</v>
      </c>
      <c r="U97" s="101">
        <v>1</v>
      </c>
      <c r="V97" s="101">
        <v>1</v>
      </c>
      <c r="W97" s="123">
        <v>1</v>
      </c>
      <c r="X97" s="122">
        <f t="shared" si="3"/>
        <v>3</v>
      </c>
      <c r="Y97" s="130" t="s">
        <v>94</v>
      </c>
    </row>
    <row r="98" ht="24" spans="1:25">
      <c r="A98" s="139" t="s">
        <v>323</v>
      </c>
      <c r="B98" s="84">
        <v>12</v>
      </c>
      <c r="C98" s="90" t="s">
        <v>350</v>
      </c>
      <c r="D98" s="82">
        <f t="shared" si="2"/>
        <v>37.9675</v>
      </c>
      <c r="E98" s="83" t="s">
        <v>1120</v>
      </c>
      <c r="F98" s="83" t="s">
        <v>10</v>
      </c>
      <c r="G98" s="84" t="s">
        <v>69</v>
      </c>
      <c r="H98" s="84" t="s">
        <v>351</v>
      </c>
      <c r="I98" s="107">
        <v>602.18</v>
      </c>
      <c r="J98" s="107">
        <v>75.74</v>
      </c>
      <c r="K98" s="107">
        <v>-12.68</v>
      </c>
      <c r="L98" s="107">
        <v>137.58</v>
      </c>
      <c r="M98" s="107">
        <v>40.33</v>
      </c>
      <c r="N98" s="101">
        <v>22</v>
      </c>
      <c r="O98" s="108">
        <v>61</v>
      </c>
      <c r="P98" s="101">
        <v>0</v>
      </c>
      <c r="Q98" s="99">
        <f>VLOOKUP(C98,Sheet1!B:F,2,0)</f>
        <v>0</v>
      </c>
      <c r="R98" s="99">
        <f>VLOOKUP(C98,Sheet1!B:F,3,0)</f>
        <v>43</v>
      </c>
      <c r="S98" s="99"/>
      <c r="T98" s="99">
        <f>VLOOKUP(C98,Sheet1!B:F,4,0)</f>
        <v>0</v>
      </c>
      <c r="U98" s="101">
        <v>0</v>
      </c>
      <c r="V98" s="101">
        <v>0</v>
      </c>
      <c r="W98" s="122">
        <v>0</v>
      </c>
      <c r="X98" s="122">
        <f t="shared" si="3"/>
        <v>0</v>
      </c>
      <c r="Y98" s="130" t="s">
        <v>76</v>
      </c>
    </row>
    <row r="99" ht="24" spans="1:25">
      <c r="A99" s="139" t="s">
        <v>323</v>
      </c>
      <c r="B99" s="84">
        <v>13</v>
      </c>
      <c r="C99" s="90" t="s">
        <v>352</v>
      </c>
      <c r="D99" s="82">
        <f t="shared" si="2"/>
        <v>30.7728421052632</v>
      </c>
      <c r="E99" s="83" t="s">
        <v>1120</v>
      </c>
      <c r="F99" s="83" t="s">
        <v>36</v>
      </c>
      <c r="G99" s="84" t="s">
        <v>163</v>
      </c>
      <c r="H99" s="88" t="s">
        <v>353</v>
      </c>
      <c r="I99" s="107">
        <v>973.64</v>
      </c>
      <c r="J99" s="107">
        <v>590.32</v>
      </c>
      <c r="K99" s="107">
        <v>188.42</v>
      </c>
      <c r="L99" s="107">
        <v>3085.68</v>
      </c>
      <c r="M99" s="107">
        <v>19.79</v>
      </c>
      <c r="N99" s="101">
        <v>8</v>
      </c>
      <c r="O99" s="108">
        <v>53.3</v>
      </c>
      <c r="P99" s="101">
        <v>0</v>
      </c>
      <c r="Q99" s="99">
        <f>VLOOKUP(C99,Sheet1!B:F,2,0)</f>
        <v>1</v>
      </c>
      <c r="R99" s="99">
        <f>VLOOKUP(C99,Sheet1!B:F,3,0)</f>
        <v>0</v>
      </c>
      <c r="S99" s="99"/>
      <c r="T99" s="99">
        <f>VLOOKUP(C99,Sheet1!B:F,4,0)</f>
        <v>0</v>
      </c>
      <c r="U99" s="101">
        <v>0</v>
      </c>
      <c r="V99" s="101">
        <v>0</v>
      </c>
      <c r="W99" s="122">
        <v>0</v>
      </c>
      <c r="X99" s="122">
        <f t="shared" si="3"/>
        <v>0</v>
      </c>
      <c r="Y99" s="130" t="s">
        <v>76</v>
      </c>
    </row>
    <row r="100" ht="24" spans="1:25">
      <c r="A100" s="139" t="s">
        <v>323</v>
      </c>
      <c r="B100" s="84">
        <v>14</v>
      </c>
      <c r="C100" s="141" t="s">
        <v>354</v>
      </c>
      <c r="D100" s="82">
        <f t="shared" si="2"/>
        <v>26.8894736842105</v>
      </c>
      <c r="E100" s="83" t="s">
        <v>1123</v>
      </c>
      <c r="F100" s="83" t="s">
        <v>1123</v>
      </c>
      <c r="G100" s="84" t="s">
        <v>355</v>
      </c>
      <c r="H100" s="84" t="s">
        <v>356</v>
      </c>
      <c r="I100" s="98">
        <v>11955</v>
      </c>
      <c r="J100" s="98">
        <v>64.8</v>
      </c>
      <c r="K100" s="98">
        <v>47.5</v>
      </c>
      <c r="L100" s="98">
        <v>474.1</v>
      </c>
      <c r="M100" s="98">
        <v>0</v>
      </c>
      <c r="N100" s="99">
        <v>14</v>
      </c>
      <c r="O100" s="100">
        <v>7</v>
      </c>
      <c r="P100" s="101">
        <v>3</v>
      </c>
      <c r="Q100" s="99">
        <f>VLOOKUP(C100,Sheet1!B:F,2,0)</f>
        <v>0</v>
      </c>
      <c r="R100" s="99">
        <f>VLOOKUP(C100,Sheet1!B:F,3,0)</f>
        <v>0</v>
      </c>
      <c r="S100" s="99"/>
      <c r="T100" s="99">
        <f>VLOOKUP(C100,Sheet1!B:F,4,0)</f>
        <v>0</v>
      </c>
      <c r="U100" s="99">
        <v>0</v>
      </c>
      <c r="V100" s="99">
        <v>0</v>
      </c>
      <c r="W100" s="122">
        <v>0</v>
      </c>
      <c r="X100" s="122">
        <f t="shared" si="3"/>
        <v>0</v>
      </c>
      <c r="Y100" s="132" t="s">
        <v>94</v>
      </c>
    </row>
    <row r="101" ht="24" spans="1:25">
      <c r="A101" s="139" t="s">
        <v>323</v>
      </c>
      <c r="B101" s="84">
        <v>15</v>
      </c>
      <c r="C101" s="141" t="s">
        <v>357</v>
      </c>
      <c r="D101" s="82">
        <f t="shared" si="2"/>
        <v>23.2025</v>
      </c>
      <c r="E101" s="83" t="s">
        <v>1123</v>
      </c>
      <c r="F101" s="83" t="s">
        <v>1123</v>
      </c>
      <c r="G101" s="84" t="s">
        <v>355</v>
      </c>
      <c r="H101" s="84" t="s">
        <v>358</v>
      </c>
      <c r="I101" s="98">
        <v>19549</v>
      </c>
      <c r="J101" s="98">
        <v>61.62</v>
      </c>
      <c r="K101" s="98">
        <v>-145.8</v>
      </c>
      <c r="L101" s="98">
        <v>11.29</v>
      </c>
      <c r="M101" s="98">
        <v>0</v>
      </c>
      <c r="N101" s="99">
        <v>20</v>
      </c>
      <c r="O101" s="100">
        <v>12.5</v>
      </c>
      <c r="P101" s="99">
        <v>1</v>
      </c>
      <c r="Q101" s="99">
        <f>VLOOKUP(C101,Sheet1!B:F,2,0)</f>
        <v>0</v>
      </c>
      <c r="R101" s="99">
        <f>VLOOKUP(C101,Sheet1!B:F,3,0)</f>
        <v>0</v>
      </c>
      <c r="S101" s="99"/>
      <c r="T101" s="99">
        <f>VLOOKUP(C101,Sheet1!B:F,4,0)</f>
        <v>0</v>
      </c>
      <c r="U101" s="99">
        <v>0</v>
      </c>
      <c r="V101" s="99">
        <v>0</v>
      </c>
      <c r="W101" s="122">
        <v>0</v>
      </c>
      <c r="X101" s="122">
        <f t="shared" si="3"/>
        <v>0</v>
      </c>
      <c r="Y101" s="132" t="s">
        <v>94</v>
      </c>
    </row>
    <row r="102" ht="24" spans="1:26">
      <c r="A102" s="144" t="s">
        <v>359</v>
      </c>
      <c r="B102" s="145">
        <v>1</v>
      </c>
      <c r="C102" s="146" t="s">
        <v>360</v>
      </c>
      <c r="D102" s="82">
        <f t="shared" si="2"/>
        <v>49.24</v>
      </c>
      <c r="E102" s="83" t="s">
        <v>1120</v>
      </c>
      <c r="F102" s="83" t="s">
        <v>10</v>
      </c>
      <c r="G102" s="147" t="s">
        <v>362</v>
      </c>
      <c r="H102" s="147" t="s">
        <v>363</v>
      </c>
      <c r="I102" s="155">
        <v>5915</v>
      </c>
      <c r="J102" s="155">
        <v>16.1</v>
      </c>
      <c r="K102" s="155">
        <v>42.8</v>
      </c>
      <c r="L102" s="155">
        <v>11.7</v>
      </c>
      <c r="M102" s="155">
        <v>9.4</v>
      </c>
      <c r="N102" s="156">
        <v>61</v>
      </c>
      <c r="O102" s="157">
        <v>26</v>
      </c>
      <c r="P102" s="156">
        <v>3</v>
      </c>
      <c r="Q102" s="99">
        <f>VLOOKUP(C102,Sheet1!B:F,2,0)</f>
        <v>7</v>
      </c>
      <c r="R102" s="99">
        <f>VLOOKUP(C102,Sheet1!B:F,3,0)</f>
        <v>11</v>
      </c>
      <c r="S102" s="99"/>
      <c r="T102" s="99">
        <f>VLOOKUP(C102,Sheet1!B:F,4,0)</f>
        <v>2</v>
      </c>
      <c r="U102" s="156">
        <v>2</v>
      </c>
      <c r="V102" s="156">
        <v>2</v>
      </c>
      <c r="W102" s="123">
        <v>1</v>
      </c>
      <c r="X102" s="122">
        <f t="shared" si="3"/>
        <v>5</v>
      </c>
      <c r="Y102" s="167" t="s">
        <v>365</v>
      </c>
      <c r="Z102" s="70"/>
    </row>
    <row r="103" ht="24" spans="1:26">
      <c r="A103" s="144" t="s">
        <v>359</v>
      </c>
      <c r="B103" s="145">
        <v>2</v>
      </c>
      <c r="C103" s="146" t="s">
        <v>366</v>
      </c>
      <c r="D103" s="82">
        <f t="shared" si="2"/>
        <v>69.0526315789474</v>
      </c>
      <c r="E103" s="83" t="s">
        <v>1120</v>
      </c>
      <c r="F103" s="83" t="s">
        <v>10</v>
      </c>
      <c r="G103" s="147" t="s">
        <v>362</v>
      </c>
      <c r="H103" s="147" t="s">
        <v>367</v>
      </c>
      <c r="I103" s="155">
        <v>85002</v>
      </c>
      <c r="J103" s="155">
        <v>19</v>
      </c>
      <c r="K103" s="155">
        <v>25</v>
      </c>
      <c r="L103" s="155">
        <v>2.3</v>
      </c>
      <c r="M103" s="155">
        <v>7.4</v>
      </c>
      <c r="N103" s="156">
        <v>280</v>
      </c>
      <c r="O103" s="157">
        <v>32.7</v>
      </c>
      <c r="P103" s="156">
        <v>1</v>
      </c>
      <c r="Q103" s="99">
        <f>VLOOKUP(C103,Sheet1!B:F,2,0)</f>
        <v>13</v>
      </c>
      <c r="R103" s="99">
        <f>VLOOKUP(C103,Sheet1!B:F,3,0)</f>
        <v>0</v>
      </c>
      <c r="S103" s="99"/>
      <c r="T103" s="99">
        <f>VLOOKUP(C103,Sheet1!B:F,4,0)</f>
        <v>12</v>
      </c>
      <c r="U103" s="156">
        <v>3</v>
      </c>
      <c r="V103" s="156">
        <v>2</v>
      </c>
      <c r="W103" s="122">
        <v>0</v>
      </c>
      <c r="X103" s="122">
        <f t="shared" si="3"/>
        <v>5</v>
      </c>
      <c r="Y103" s="167" t="s">
        <v>364</v>
      </c>
      <c r="Z103" s="70"/>
    </row>
    <row r="104" ht="24" spans="1:26">
      <c r="A104" s="144" t="s">
        <v>359</v>
      </c>
      <c r="B104" s="145">
        <v>3</v>
      </c>
      <c r="C104" s="146" t="s">
        <v>368</v>
      </c>
      <c r="D104" s="82">
        <f t="shared" si="2"/>
        <v>28.14125</v>
      </c>
      <c r="E104" s="83" t="s">
        <v>1120</v>
      </c>
      <c r="F104" s="83" t="s">
        <v>10</v>
      </c>
      <c r="G104" s="147" t="s">
        <v>362</v>
      </c>
      <c r="H104" s="147" t="s">
        <v>369</v>
      </c>
      <c r="I104" s="155">
        <v>593.28</v>
      </c>
      <c r="J104" s="155">
        <v>37.13</v>
      </c>
      <c r="K104" s="155">
        <v>0</v>
      </c>
      <c r="L104" s="155">
        <v>38.21</v>
      </c>
      <c r="M104" s="155">
        <v>11.11</v>
      </c>
      <c r="N104" s="156">
        <v>7</v>
      </c>
      <c r="O104" s="157">
        <v>41.18</v>
      </c>
      <c r="P104" s="156">
        <v>0</v>
      </c>
      <c r="Q104" s="99">
        <f>VLOOKUP(C104,Sheet1!B:F,2,0)</f>
        <v>3</v>
      </c>
      <c r="R104" s="99">
        <f>VLOOKUP(C104,Sheet1!B:F,3,0)</f>
        <v>10</v>
      </c>
      <c r="S104" s="99"/>
      <c r="T104" s="99">
        <f>VLOOKUP(C104,Sheet1!B:F,4,0)</f>
        <v>0</v>
      </c>
      <c r="U104" s="156">
        <v>1</v>
      </c>
      <c r="V104" s="156">
        <v>0</v>
      </c>
      <c r="W104" s="123">
        <v>1</v>
      </c>
      <c r="X104" s="122">
        <f t="shared" si="3"/>
        <v>2</v>
      </c>
      <c r="Y104" s="167" t="s">
        <v>365</v>
      </c>
      <c r="Z104" s="70"/>
    </row>
    <row r="105" ht="24" spans="1:26">
      <c r="A105" s="144" t="s">
        <v>359</v>
      </c>
      <c r="B105" s="145">
        <v>4</v>
      </c>
      <c r="C105" s="146" t="s">
        <v>370</v>
      </c>
      <c r="D105" s="82">
        <f t="shared" si="2"/>
        <v>6</v>
      </c>
      <c r="E105" s="83" t="s">
        <v>1120</v>
      </c>
      <c r="F105" s="83" t="s">
        <v>16</v>
      </c>
      <c r="G105" s="147" t="s">
        <v>371</v>
      </c>
      <c r="H105" s="147" t="s">
        <v>372</v>
      </c>
      <c r="I105" s="155">
        <v>859.95</v>
      </c>
      <c r="J105" s="155">
        <v>0</v>
      </c>
      <c r="K105" s="155">
        <v>0</v>
      </c>
      <c r="L105" s="155">
        <v>0</v>
      </c>
      <c r="M105" s="155">
        <v>0</v>
      </c>
      <c r="N105" s="156">
        <v>19</v>
      </c>
      <c r="O105" s="157">
        <v>47.5</v>
      </c>
      <c r="P105" s="156">
        <v>0</v>
      </c>
      <c r="Q105" s="99">
        <f>VLOOKUP(C105,Sheet1!B:F,2,0)</f>
        <v>0</v>
      </c>
      <c r="R105" s="99">
        <f>VLOOKUP(C105,Sheet1!B:F,3,0)</f>
        <v>0</v>
      </c>
      <c r="S105" s="99"/>
      <c r="T105" s="99">
        <f>VLOOKUP(C105,Sheet1!B:F,4,0)</f>
        <v>0</v>
      </c>
      <c r="U105" s="156">
        <v>0</v>
      </c>
      <c r="V105" s="156">
        <v>0</v>
      </c>
      <c r="W105" s="122">
        <v>0</v>
      </c>
      <c r="X105" s="122">
        <f t="shared" si="3"/>
        <v>0</v>
      </c>
      <c r="Y105" s="167" t="s">
        <v>365</v>
      </c>
      <c r="Z105" s="70"/>
    </row>
    <row r="106" ht="24" spans="1:26">
      <c r="A106" s="144" t="s">
        <v>359</v>
      </c>
      <c r="B106" s="145">
        <v>5</v>
      </c>
      <c r="C106" s="146" t="s">
        <v>373</v>
      </c>
      <c r="D106" s="82">
        <f t="shared" si="2"/>
        <v>72.5124736842105</v>
      </c>
      <c r="E106" s="83" t="s">
        <v>1120</v>
      </c>
      <c r="F106" s="83" t="s">
        <v>20</v>
      </c>
      <c r="G106" s="147" t="s">
        <v>375</v>
      </c>
      <c r="H106" s="147" t="s">
        <v>376</v>
      </c>
      <c r="I106" s="155">
        <v>51064</v>
      </c>
      <c r="J106" s="155">
        <v>56.92</v>
      </c>
      <c r="K106" s="155">
        <v>105.26</v>
      </c>
      <c r="L106" s="155">
        <v>60.72</v>
      </c>
      <c r="M106" s="155">
        <v>4.74</v>
      </c>
      <c r="N106" s="156">
        <v>132</v>
      </c>
      <c r="O106" s="157">
        <v>30.9</v>
      </c>
      <c r="P106" s="156">
        <v>3</v>
      </c>
      <c r="Q106" s="99">
        <f>VLOOKUP(C106,Sheet1!B:F,2,0)</f>
        <v>12</v>
      </c>
      <c r="R106" s="99">
        <f>VLOOKUP(C106,Sheet1!B:F,3,0)</f>
        <v>0</v>
      </c>
      <c r="S106" s="99"/>
      <c r="T106" s="99">
        <f>VLOOKUP(C106,Sheet1!B:F,4,0)</f>
        <v>1</v>
      </c>
      <c r="U106" s="156">
        <v>2</v>
      </c>
      <c r="V106" s="156">
        <v>1</v>
      </c>
      <c r="W106" s="123">
        <v>1</v>
      </c>
      <c r="X106" s="122">
        <f t="shared" si="3"/>
        <v>4</v>
      </c>
      <c r="Y106" s="167" t="s">
        <v>364</v>
      </c>
      <c r="Z106" s="70"/>
    </row>
    <row r="107" ht="24" spans="1:26">
      <c r="A107" s="144" t="s">
        <v>359</v>
      </c>
      <c r="B107" s="145">
        <v>6</v>
      </c>
      <c r="C107" s="146" t="s">
        <v>377</v>
      </c>
      <c r="D107" s="82">
        <f t="shared" si="2"/>
        <v>28.1789473684211</v>
      </c>
      <c r="E107" s="83" t="s">
        <v>1123</v>
      </c>
      <c r="F107" s="83" t="s">
        <v>1123</v>
      </c>
      <c r="G107" s="147" t="s">
        <v>379</v>
      </c>
      <c r="H107" s="147" t="s">
        <v>380</v>
      </c>
      <c r="I107" s="155">
        <v>19623.73</v>
      </c>
      <c r="J107" s="158">
        <v>-11</v>
      </c>
      <c r="K107" s="158">
        <v>37</v>
      </c>
      <c r="L107" s="158">
        <v>8</v>
      </c>
      <c r="M107" s="158">
        <v>4.83</v>
      </c>
      <c r="N107" s="156">
        <v>42</v>
      </c>
      <c r="O107" s="157">
        <v>20</v>
      </c>
      <c r="P107" s="156">
        <v>0</v>
      </c>
      <c r="Q107" s="99">
        <f>VLOOKUP(C107,Sheet1!B:F,2,0)</f>
        <v>6</v>
      </c>
      <c r="R107" s="99">
        <f>VLOOKUP(C107,Sheet1!B:F,3,0)</f>
        <v>0</v>
      </c>
      <c r="S107" s="99"/>
      <c r="T107" s="99">
        <f>VLOOKUP(C107,Sheet1!B:F,4,0)</f>
        <v>0</v>
      </c>
      <c r="U107" s="156">
        <v>0</v>
      </c>
      <c r="V107" s="156">
        <v>0</v>
      </c>
      <c r="W107" s="122">
        <v>0</v>
      </c>
      <c r="X107" s="122">
        <f t="shared" si="3"/>
        <v>0</v>
      </c>
      <c r="Y107" s="167" t="s">
        <v>365</v>
      </c>
      <c r="Z107" s="70"/>
    </row>
    <row r="108" ht="24" spans="1:26">
      <c r="A108" s="144" t="s">
        <v>359</v>
      </c>
      <c r="B108" s="145">
        <v>7</v>
      </c>
      <c r="C108" s="146" t="s">
        <v>381</v>
      </c>
      <c r="D108" s="82">
        <f t="shared" si="2"/>
        <v>21.375</v>
      </c>
      <c r="E108" s="83" t="s">
        <v>1123</v>
      </c>
      <c r="F108" s="83" t="s">
        <v>1123</v>
      </c>
      <c r="G108" s="147" t="s">
        <v>383</v>
      </c>
      <c r="H108" s="147" t="s">
        <v>384</v>
      </c>
      <c r="I108" s="155">
        <v>8566.28</v>
      </c>
      <c r="J108" s="158">
        <v>47</v>
      </c>
      <c r="K108" s="155">
        <v>0</v>
      </c>
      <c r="L108" s="158">
        <v>192</v>
      </c>
      <c r="M108" s="158">
        <v>5.6</v>
      </c>
      <c r="N108" s="156">
        <v>38</v>
      </c>
      <c r="O108" s="157">
        <v>25</v>
      </c>
      <c r="P108" s="156">
        <v>0</v>
      </c>
      <c r="Q108" s="99">
        <f>VLOOKUP(C108,Sheet1!B:F,2,0)</f>
        <v>0</v>
      </c>
      <c r="R108" s="99">
        <f>VLOOKUP(C108,Sheet1!B:F,3,0)</f>
        <v>0</v>
      </c>
      <c r="S108" s="99"/>
      <c r="T108" s="99">
        <f>VLOOKUP(C108,Sheet1!B:F,4,0)</f>
        <v>0</v>
      </c>
      <c r="U108" s="156">
        <v>0</v>
      </c>
      <c r="V108" s="156">
        <v>0</v>
      </c>
      <c r="W108" s="122">
        <v>0</v>
      </c>
      <c r="X108" s="122">
        <f t="shared" si="3"/>
        <v>0</v>
      </c>
      <c r="Y108" s="167" t="s">
        <v>364</v>
      </c>
      <c r="Z108" s="70"/>
    </row>
    <row r="109" ht="24" spans="1:26">
      <c r="A109" s="144" t="s">
        <v>359</v>
      </c>
      <c r="B109" s="145">
        <v>8</v>
      </c>
      <c r="C109" s="146" t="s">
        <v>385</v>
      </c>
      <c r="D109" s="82">
        <f t="shared" si="2"/>
        <v>33.29</v>
      </c>
      <c r="E109" s="83" t="s">
        <v>1123</v>
      </c>
      <c r="F109" s="83" t="s">
        <v>1123</v>
      </c>
      <c r="G109" s="147" t="s">
        <v>386</v>
      </c>
      <c r="H109" s="147" t="s">
        <v>387</v>
      </c>
      <c r="I109" s="155">
        <v>56491</v>
      </c>
      <c r="J109" s="155">
        <v>6.93</v>
      </c>
      <c r="K109" s="155">
        <v>142.55</v>
      </c>
      <c r="L109" s="155">
        <v>18.82</v>
      </c>
      <c r="M109" s="155">
        <v>2.7</v>
      </c>
      <c r="N109" s="156">
        <v>78</v>
      </c>
      <c r="O109" s="157">
        <v>21.6</v>
      </c>
      <c r="P109" s="156">
        <v>0</v>
      </c>
      <c r="Q109" s="99">
        <f>VLOOKUP(C109,Sheet1!B:F,2,0)</f>
        <v>4</v>
      </c>
      <c r="R109" s="99">
        <f>VLOOKUP(C109,Sheet1!B:F,3,0)</f>
        <v>0</v>
      </c>
      <c r="S109" s="99"/>
      <c r="T109" s="99">
        <f>VLOOKUP(C109,Sheet1!B:F,4,0)</f>
        <v>0</v>
      </c>
      <c r="U109" s="156">
        <v>0</v>
      </c>
      <c r="V109" s="156">
        <v>0</v>
      </c>
      <c r="W109" s="122">
        <v>0</v>
      </c>
      <c r="X109" s="122">
        <f t="shared" si="3"/>
        <v>0</v>
      </c>
      <c r="Y109" s="167" t="s">
        <v>365</v>
      </c>
      <c r="Z109" s="164"/>
    </row>
    <row r="110" ht="24.75" spans="1:26">
      <c r="A110" s="144" t="s">
        <v>359</v>
      </c>
      <c r="B110" s="145">
        <v>9</v>
      </c>
      <c r="C110" s="146" t="s">
        <v>388</v>
      </c>
      <c r="D110" s="82">
        <f t="shared" si="2"/>
        <v>66.5447368421053</v>
      </c>
      <c r="E110" s="83" t="s">
        <v>1120</v>
      </c>
      <c r="F110" s="83" t="s">
        <v>20</v>
      </c>
      <c r="G110" s="147" t="s">
        <v>375</v>
      </c>
      <c r="H110" s="147" t="s">
        <v>389</v>
      </c>
      <c r="I110" s="155">
        <v>13386</v>
      </c>
      <c r="J110" s="155">
        <v>54</v>
      </c>
      <c r="K110" s="155">
        <v>48</v>
      </c>
      <c r="L110" s="155">
        <v>118</v>
      </c>
      <c r="M110" s="155">
        <v>5.03</v>
      </c>
      <c r="N110" s="156">
        <v>94</v>
      </c>
      <c r="O110" s="157">
        <v>37</v>
      </c>
      <c r="P110" s="156">
        <v>5</v>
      </c>
      <c r="Q110" s="99">
        <f>VLOOKUP(C110,Sheet1!B:F,2,0)</f>
        <v>13</v>
      </c>
      <c r="R110" s="99">
        <f>VLOOKUP(C110,Sheet1!B:F,3,0)</f>
        <v>0</v>
      </c>
      <c r="S110" s="99"/>
      <c r="T110" s="99">
        <f>VLOOKUP(C110,Sheet1!B:F,4,0)</f>
        <v>1</v>
      </c>
      <c r="U110" s="156">
        <v>3</v>
      </c>
      <c r="V110" s="163">
        <v>1</v>
      </c>
      <c r="W110" s="122">
        <v>0</v>
      </c>
      <c r="X110" s="122">
        <f t="shared" si="3"/>
        <v>4</v>
      </c>
      <c r="Y110" s="167" t="s">
        <v>364</v>
      </c>
      <c r="Z110" s="70"/>
    </row>
    <row r="111" ht="36" spans="1:26">
      <c r="A111" s="144" t="s">
        <v>359</v>
      </c>
      <c r="B111" s="145">
        <v>10</v>
      </c>
      <c r="C111" s="146" t="s">
        <v>390</v>
      </c>
      <c r="D111" s="82">
        <f t="shared" si="2"/>
        <v>36.6537236842105</v>
      </c>
      <c r="E111" s="83" t="s">
        <v>1123</v>
      </c>
      <c r="F111" s="83" t="s">
        <v>1123</v>
      </c>
      <c r="G111" s="147" t="s">
        <v>391</v>
      </c>
      <c r="H111" s="147" t="s">
        <v>392</v>
      </c>
      <c r="I111" s="155">
        <v>11585.9</v>
      </c>
      <c r="J111" s="155">
        <v>28.37</v>
      </c>
      <c r="K111" s="155">
        <v>77.71</v>
      </c>
      <c r="L111" s="155">
        <v>77.71</v>
      </c>
      <c r="M111" s="155">
        <v>6.46</v>
      </c>
      <c r="N111" s="156">
        <v>96</v>
      </c>
      <c r="O111" s="157">
        <v>20</v>
      </c>
      <c r="P111" s="156">
        <v>0</v>
      </c>
      <c r="Q111" s="99">
        <f>VLOOKUP(C111,Sheet1!B:F,2,0)</f>
        <v>3</v>
      </c>
      <c r="R111" s="99">
        <f>VLOOKUP(C111,Sheet1!B:F,3,0)</f>
        <v>1</v>
      </c>
      <c r="S111" s="99"/>
      <c r="T111" s="99">
        <f>VLOOKUP(C111,Sheet1!B:F,4,0)</f>
        <v>0</v>
      </c>
      <c r="U111" s="156">
        <v>1</v>
      </c>
      <c r="V111" s="156">
        <v>0</v>
      </c>
      <c r="W111" s="123">
        <v>1</v>
      </c>
      <c r="X111" s="122">
        <f t="shared" si="3"/>
        <v>2</v>
      </c>
      <c r="Y111" s="167" t="s">
        <v>365</v>
      </c>
      <c r="Z111" s="70"/>
    </row>
    <row r="112" ht="24" spans="1:26">
      <c r="A112" s="144" t="s">
        <v>359</v>
      </c>
      <c r="B112" s="145">
        <v>11</v>
      </c>
      <c r="C112" s="146" t="s">
        <v>393</v>
      </c>
      <c r="D112" s="82">
        <f t="shared" si="2"/>
        <v>32.2845263157895</v>
      </c>
      <c r="E112" s="83" t="s">
        <v>1120</v>
      </c>
      <c r="F112" s="83" t="s">
        <v>22</v>
      </c>
      <c r="G112" s="147" t="s">
        <v>394</v>
      </c>
      <c r="H112" s="147" t="s">
        <v>395</v>
      </c>
      <c r="I112" s="155">
        <v>991.67</v>
      </c>
      <c r="J112" s="155">
        <v>6.43</v>
      </c>
      <c r="K112" s="155">
        <v>47.03</v>
      </c>
      <c r="L112" s="155">
        <v>-22.91</v>
      </c>
      <c r="M112" s="155">
        <v>9.47</v>
      </c>
      <c r="N112" s="156">
        <v>44</v>
      </c>
      <c r="O112" s="157">
        <v>86.27</v>
      </c>
      <c r="P112" s="156">
        <v>1</v>
      </c>
      <c r="Q112" s="99">
        <f>VLOOKUP(C112,Sheet1!B:F,2,0)</f>
        <v>4</v>
      </c>
      <c r="R112" s="99">
        <f>VLOOKUP(C112,Sheet1!B:F,3,0)</f>
        <v>0</v>
      </c>
      <c r="S112" s="99"/>
      <c r="T112" s="99">
        <f>VLOOKUP(C112,Sheet1!B:F,4,0)</f>
        <v>1</v>
      </c>
      <c r="U112" s="156">
        <v>1</v>
      </c>
      <c r="V112" s="156">
        <v>1</v>
      </c>
      <c r="W112" s="122">
        <v>0</v>
      </c>
      <c r="X112" s="122">
        <f t="shared" si="3"/>
        <v>2</v>
      </c>
      <c r="Y112" s="167" t="s">
        <v>365</v>
      </c>
      <c r="Z112" s="164"/>
    </row>
    <row r="113" ht="36" spans="1:26">
      <c r="A113" s="144" t="s">
        <v>359</v>
      </c>
      <c r="B113" s="145">
        <v>12</v>
      </c>
      <c r="C113" s="146" t="s">
        <v>396</v>
      </c>
      <c r="D113" s="82">
        <f t="shared" si="2"/>
        <v>51.91625</v>
      </c>
      <c r="E113" s="83" t="s">
        <v>1120</v>
      </c>
      <c r="F113" s="83" t="s">
        <v>36</v>
      </c>
      <c r="G113" s="147" t="s">
        <v>397</v>
      </c>
      <c r="H113" s="147" t="s">
        <v>398</v>
      </c>
      <c r="I113" s="155">
        <v>68840</v>
      </c>
      <c r="J113" s="158">
        <v>25.73</v>
      </c>
      <c r="K113" s="158">
        <v>134</v>
      </c>
      <c r="L113" s="158">
        <v>25</v>
      </c>
      <c r="M113" s="158">
        <v>3.32</v>
      </c>
      <c r="N113" s="156">
        <v>115</v>
      </c>
      <c r="O113" s="159">
        <v>17</v>
      </c>
      <c r="P113" s="156">
        <v>4</v>
      </c>
      <c r="Q113" s="99">
        <f>VLOOKUP(C113,Sheet1!B:F,2,0)</f>
        <v>6</v>
      </c>
      <c r="R113" s="99">
        <f>VLOOKUP(C113,Sheet1!B:F,3,0)</f>
        <v>0</v>
      </c>
      <c r="S113" s="99"/>
      <c r="T113" s="99">
        <f>VLOOKUP(C113,Sheet1!B:F,4,0)</f>
        <v>0</v>
      </c>
      <c r="U113" s="156">
        <v>1</v>
      </c>
      <c r="V113" s="156">
        <v>0</v>
      </c>
      <c r="W113" s="122">
        <v>0</v>
      </c>
      <c r="X113" s="122">
        <f t="shared" si="3"/>
        <v>1</v>
      </c>
      <c r="Y113" s="167" t="s">
        <v>365</v>
      </c>
      <c r="Z113" s="70"/>
    </row>
    <row r="114" ht="24" spans="1:26">
      <c r="A114" s="144" t="s">
        <v>359</v>
      </c>
      <c r="B114" s="145">
        <v>13</v>
      </c>
      <c r="C114" s="146" t="s">
        <v>399</v>
      </c>
      <c r="D114" s="82">
        <f t="shared" si="2"/>
        <v>52.3396842105263</v>
      </c>
      <c r="E114" s="83" t="s">
        <v>1120</v>
      </c>
      <c r="F114" s="83" t="s">
        <v>22</v>
      </c>
      <c r="G114" s="147" t="s">
        <v>400</v>
      </c>
      <c r="H114" s="147" t="s">
        <v>401</v>
      </c>
      <c r="I114" s="155">
        <v>64269</v>
      </c>
      <c r="J114" s="155">
        <v>16.93</v>
      </c>
      <c r="K114" s="155">
        <v>52.27</v>
      </c>
      <c r="L114" s="155">
        <v>23.55</v>
      </c>
      <c r="M114" s="155">
        <v>7.44</v>
      </c>
      <c r="N114" s="156">
        <v>58</v>
      </c>
      <c r="O114" s="157">
        <v>15.38</v>
      </c>
      <c r="P114" s="156">
        <v>0</v>
      </c>
      <c r="Q114" s="99">
        <f>VLOOKUP(C114,Sheet1!B:F,2,0)</f>
        <v>6</v>
      </c>
      <c r="R114" s="99">
        <f>VLOOKUP(C114,Sheet1!B:F,3,0)</f>
        <v>4</v>
      </c>
      <c r="S114" s="99"/>
      <c r="T114" s="99">
        <f>VLOOKUP(C114,Sheet1!B:F,4,0)</f>
        <v>2</v>
      </c>
      <c r="U114" s="156">
        <v>1</v>
      </c>
      <c r="V114" s="156">
        <v>0</v>
      </c>
      <c r="W114" s="122">
        <v>0</v>
      </c>
      <c r="X114" s="122">
        <f t="shared" si="3"/>
        <v>1</v>
      </c>
      <c r="Y114" s="167" t="s">
        <v>365</v>
      </c>
      <c r="Z114" s="70"/>
    </row>
    <row r="115" ht="24" spans="1:26">
      <c r="A115" s="144" t="s">
        <v>359</v>
      </c>
      <c r="B115" s="145">
        <v>14</v>
      </c>
      <c r="C115" s="146" t="s">
        <v>402</v>
      </c>
      <c r="D115" s="82">
        <f t="shared" si="2"/>
        <v>47.8705263157895</v>
      </c>
      <c r="E115" s="83" t="s">
        <v>1120</v>
      </c>
      <c r="F115" s="83" t="s">
        <v>22</v>
      </c>
      <c r="G115" s="147" t="s">
        <v>403</v>
      </c>
      <c r="H115" s="147" t="s">
        <v>404</v>
      </c>
      <c r="I115" s="155">
        <v>33447</v>
      </c>
      <c r="J115" s="155">
        <v>17.4</v>
      </c>
      <c r="K115" s="155">
        <v>102.7</v>
      </c>
      <c r="L115" s="155">
        <v>13.6</v>
      </c>
      <c r="M115" s="155">
        <v>3.5</v>
      </c>
      <c r="N115" s="156">
        <v>81</v>
      </c>
      <c r="O115" s="157">
        <v>11.1</v>
      </c>
      <c r="P115" s="156">
        <v>0</v>
      </c>
      <c r="Q115" s="99">
        <f>VLOOKUP(C115,Sheet1!B:F,2,0)</f>
        <v>26</v>
      </c>
      <c r="R115" s="99">
        <f>VLOOKUP(C115,Sheet1!B:F,3,0)</f>
        <v>1</v>
      </c>
      <c r="S115" s="99"/>
      <c r="T115" s="99">
        <f>VLOOKUP(C115,Sheet1!B:F,4,0)</f>
        <v>1</v>
      </c>
      <c r="U115" s="156">
        <v>2</v>
      </c>
      <c r="V115" s="156">
        <v>1</v>
      </c>
      <c r="W115" s="122">
        <v>0</v>
      </c>
      <c r="X115" s="122">
        <f t="shared" si="3"/>
        <v>3</v>
      </c>
      <c r="Y115" s="167" t="s">
        <v>365</v>
      </c>
      <c r="Z115" s="70"/>
    </row>
    <row r="116" ht="24" spans="1:26">
      <c r="A116" s="144" t="s">
        <v>359</v>
      </c>
      <c r="B116" s="145">
        <v>15</v>
      </c>
      <c r="C116" s="146" t="s">
        <v>405</v>
      </c>
      <c r="D116" s="82">
        <f t="shared" si="2"/>
        <v>36.4434210526316</v>
      </c>
      <c r="E116" s="83" t="s">
        <v>1120</v>
      </c>
      <c r="F116" s="83" t="s">
        <v>36</v>
      </c>
      <c r="G116" s="147" t="s">
        <v>379</v>
      </c>
      <c r="H116" s="147" t="s">
        <v>406</v>
      </c>
      <c r="I116" s="155">
        <v>2029</v>
      </c>
      <c r="J116" s="155">
        <v>67</v>
      </c>
      <c r="K116" s="155">
        <v>74</v>
      </c>
      <c r="L116" s="155">
        <v>24.28</v>
      </c>
      <c r="M116" s="155">
        <v>3.73</v>
      </c>
      <c r="N116" s="156">
        <v>8</v>
      </c>
      <c r="O116" s="157">
        <v>19.51</v>
      </c>
      <c r="P116" s="156">
        <v>4</v>
      </c>
      <c r="Q116" s="99">
        <f>VLOOKUP(C116,Sheet1!B:F,2,0)</f>
        <v>2</v>
      </c>
      <c r="R116" s="99">
        <f>VLOOKUP(C116,Sheet1!B:F,3,0)</f>
        <v>0</v>
      </c>
      <c r="S116" s="99"/>
      <c r="T116" s="99">
        <f>VLOOKUP(C116,Sheet1!B:F,4,0)</f>
        <v>0</v>
      </c>
      <c r="U116" s="156">
        <v>1</v>
      </c>
      <c r="V116" s="156">
        <v>0</v>
      </c>
      <c r="W116" s="123">
        <v>1</v>
      </c>
      <c r="X116" s="122">
        <f t="shared" si="3"/>
        <v>2</v>
      </c>
      <c r="Y116" s="167" t="s">
        <v>365</v>
      </c>
      <c r="Z116" s="70"/>
    </row>
    <row r="117" ht="36" spans="1:26">
      <c r="A117" s="144" t="s">
        <v>359</v>
      </c>
      <c r="B117" s="145">
        <v>16</v>
      </c>
      <c r="C117" s="146" t="s">
        <v>407</v>
      </c>
      <c r="D117" s="82">
        <f t="shared" si="2"/>
        <v>19.45625</v>
      </c>
      <c r="E117" s="83" t="s">
        <v>1120</v>
      </c>
      <c r="F117" s="83" t="s">
        <v>22</v>
      </c>
      <c r="G117" s="147" t="s">
        <v>408</v>
      </c>
      <c r="H117" s="147" t="s">
        <v>409</v>
      </c>
      <c r="I117" s="155">
        <v>7532</v>
      </c>
      <c r="J117" s="155">
        <v>39.65</v>
      </c>
      <c r="K117" s="155">
        <v>5.87</v>
      </c>
      <c r="L117" s="155">
        <v>302.1</v>
      </c>
      <c r="M117" s="155">
        <v>2.82</v>
      </c>
      <c r="N117" s="156">
        <v>15</v>
      </c>
      <c r="O117" s="157">
        <v>11.03</v>
      </c>
      <c r="P117" s="156">
        <v>2</v>
      </c>
      <c r="Q117" s="99">
        <f>VLOOKUP(C117,Sheet1!B:F,2,0)</f>
        <v>0</v>
      </c>
      <c r="R117" s="99">
        <f>VLOOKUP(C117,Sheet1!B:F,3,0)</f>
        <v>3</v>
      </c>
      <c r="S117" s="99"/>
      <c r="T117" s="99">
        <f>VLOOKUP(C117,Sheet1!B:F,4,0)</f>
        <v>0</v>
      </c>
      <c r="U117" s="156">
        <v>0</v>
      </c>
      <c r="V117" s="156">
        <v>0</v>
      </c>
      <c r="W117" s="122">
        <v>0</v>
      </c>
      <c r="X117" s="122">
        <f t="shared" si="3"/>
        <v>0</v>
      </c>
      <c r="Y117" s="167" t="s">
        <v>364</v>
      </c>
      <c r="Z117" s="70"/>
    </row>
    <row r="118" ht="24" spans="1:26">
      <c r="A118" s="144" t="s">
        <v>359</v>
      </c>
      <c r="B118" s="145">
        <v>17</v>
      </c>
      <c r="C118" s="146" t="s">
        <v>410</v>
      </c>
      <c r="D118" s="82">
        <f t="shared" si="2"/>
        <v>43.7304210526316</v>
      </c>
      <c r="E118" s="83" t="s">
        <v>1120</v>
      </c>
      <c r="F118" s="83" t="s">
        <v>36</v>
      </c>
      <c r="G118" s="147" t="s">
        <v>412</v>
      </c>
      <c r="H118" s="148" t="s">
        <v>413</v>
      </c>
      <c r="I118" s="155">
        <v>10263</v>
      </c>
      <c r="J118" s="155">
        <v>13.49</v>
      </c>
      <c r="K118" s="155">
        <v>89.39</v>
      </c>
      <c r="L118" s="155">
        <v>45.57</v>
      </c>
      <c r="M118" s="155">
        <v>5.81</v>
      </c>
      <c r="N118" s="156">
        <v>40</v>
      </c>
      <c r="O118" s="157">
        <v>12.23</v>
      </c>
      <c r="P118" s="156">
        <v>4</v>
      </c>
      <c r="Q118" s="99">
        <f>VLOOKUP(C118,Sheet1!B:F,2,0)</f>
        <v>4</v>
      </c>
      <c r="R118" s="99">
        <f>VLOOKUP(C118,Sheet1!B:F,3,0)</f>
        <v>6</v>
      </c>
      <c r="S118" s="99"/>
      <c r="T118" s="99">
        <f>VLOOKUP(C118,Sheet1!B:F,4,0)</f>
        <v>5</v>
      </c>
      <c r="U118" s="156">
        <v>1</v>
      </c>
      <c r="V118" s="156">
        <v>1</v>
      </c>
      <c r="W118" s="122">
        <v>0</v>
      </c>
      <c r="X118" s="122">
        <f t="shared" si="3"/>
        <v>2</v>
      </c>
      <c r="Y118" s="167" t="s">
        <v>364</v>
      </c>
      <c r="Z118" s="164"/>
    </row>
    <row r="119" ht="24" spans="1:26">
      <c r="A119" s="144" t="s">
        <v>359</v>
      </c>
      <c r="B119" s="145">
        <v>18</v>
      </c>
      <c r="C119" s="146" t="s">
        <v>414</v>
      </c>
      <c r="D119" s="82">
        <f t="shared" si="2"/>
        <v>56.5641052631579</v>
      </c>
      <c r="E119" s="83" t="s">
        <v>1120</v>
      </c>
      <c r="F119" s="83" t="s">
        <v>36</v>
      </c>
      <c r="G119" s="147" t="s">
        <v>415</v>
      </c>
      <c r="H119" s="148" t="s">
        <v>416</v>
      </c>
      <c r="I119" s="155">
        <v>41278.42</v>
      </c>
      <c r="J119" s="155">
        <v>59.68</v>
      </c>
      <c r="K119" s="155">
        <v>172.39</v>
      </c>
      <c r="L119" s="155">
        <v>62.48</v>
      </c>
      <c r="M119" s="155">
        <v>2.95</v>
      </c>
      <c r="N119" s="156">
        <v>48</v>
      </c>
      <c r="O119" s="157">
        <v>15.53</v>
      </c>
      <c r="P119" s="156">
        <v>6</v>
      </c>
      <c r="Q119" s="99">
        <f>VLOOKUP(C119,Sheet1!B:F,2,0)</f>
        <v>4</v>
      </c>
      <c r="R119" s="99">
        <f>VLOOKUP(C119,Sheet1!B:F,3,0)</f>
        <v>0</v>
      </c>
      <c r="S119" s="99"/>
      <c r="T119" s="99">
        <f>VLOOKUP(C119,Sheet1!B:F,4,0)</f>
        <v>1</v>
      </c>
      <c r="U119" s="156">
        <v>1</v>
      </c>
      <c r="V119" s="156">
        <v>1</v>
      </c>
      <c r="W119" s="123">
        <v>1</v>
      </c>
      <c r="X119" s="122">
        <f t="shared" si="3"/>
        <v>3</v>
      </c>
      <c r="Y119" s="167" t="s">
        <v>364</v>
      </c>
      <c r="Z119" s="70"/>
    </row>
    <row r="120" ht="24" spans="1:26">
      <c r="A120" s="144" t="s">
        <v>359</v>
      </c>
      <c r="B120" s="145">
        <v>19</v>
      </c>
      <c r="C120" s="146" t="s">
        <v>417</v>
      </c>
      <c r="D120" s="82">
        <f t="shared" si="2"/>
        <v>44.4424605263158</v>
      </c>
      <c r="E120" s="83" t="s">
        <v>1120</v>
      </c>
      <c r="F120" s="83" t="s">
        <v>36</v>
      </c>
      <c r="G120" s="147" t="s">
        <v>415</v>
      </c>
      <c r="H120" s="148" t="s">
        <v>418</v>
      </c>
      <c r="I120" s="155">
        <v>18274.6</v>
      </c>
      <c r="J120" s="155">
        <v>44.21</v>
      </c>
      <c r="K120" s="155">
        <v>59.54</v>
      </c>
      <c r="L120" s="155">
        <v>83.74</v>
      </c>
      <c r="M120" s="155">
        <v>4.67</v>
      </c>
      <c r="N120" s="156">
        <v>49</v>
      </c>
      <c r="O120" s="157">
        <v>14.4</v>
      </c>
      <c r="P120" s="156">
        <v>4</v>
      </c>
      <c r="Q120" s="99">
        <f>VLOOKUP(C120,Sheet1!B:F,2,0)</f>
        <v>5</v>
      </c>
      <c r="R120" s="99">
        <f>VLOOKUP(C120,Sheet1!B:F,3,0)</f>
        <v>0</v>
      </c>
      <c r="S120" s="99"/>
      <c r="T120" s="99">
        <f>VLOOKUP(C120,Sheet1!B:F,4,0)</f>
        <v>1</v>
      </c>
      <c r="U120" s="156">
        <v>2</v>
      </c>
      <c r="V120" s="156">
        <v>0</v>
      </c>
      <c r="W120" s="123">
        <v>1</v>
      </c>
      <c r="X120" s="122">
        <f t="shared" si="3"/>
        <v>3</v>
      </c>
      <c r="Y120" s="167" t="s">
        <v>364</v>
      </c>
      <c r="Z120" s="70"/>
    </row>
    <row r="121" ht="24" spans="1:26">
      <c r="A121" s="144" t="s">
        <v>359</v>
      </c>
      <c r="B121" s="145">
        <v>20</v>
      </c>
      <c r="C121" s="146" t="s">
        <v>419</v>
      </c>
      <c r="D121" s="82">
        <f t="shared" si="2"/>
        <v>48</v>
      </c>
      <c r="E121" s="83" t="s">
        <v>1123</v>
      </c>
      <c r="F121" s="83" t="s">
        <v>1123</v>
      </c>
      <c r="G121" s="147" t="s">
        <v>420</v>
      </c>
      <c r="H121" s="147" t="s">
        <v>421</v>
      </c>
      <c r="I121" s="155">
        <v>13086.92</v>
      </c>
      <c r="J121" s="155">
        <v>4.26</v>
      </c>
      <c r="K121" s="155">
        <v>10.96</v>
      </c>
      <c r="L121" s="155">
        <v>48.4</v>
      </c>
      <c r="M121" s="155">
        <v>5.27</v>
      </c>
      <c r="N121" s="156">
        <v>58</v>
      </c>
      <c r="O121" s="157">
        <v>12</v>
      </c>
      <c r="P121" s="156">
        <v>2</v>
      </c>
      <c r="Q121" s="99">
        <f>VLOOKUP(C121,Sheet1!B:F,2,0)</f>
        <v>31</v>
      </c>
      <c r="R121" s="99">
        <f>VLOOKUP(C121,Sheet1!B:F,3,0)</f>
        <v>0</v>
      </c>
      <c r="S121" s="99"/>
      <c r="T121" s="99">
        <f>VLOOKUP(C121,Sheet1!B:F,4,0)</f>
        <v>2</v>
      </c>
      <c r="U121" s="156">
        <v>1</v>
      </c>
      <c r="V121" s="156">
        <v>2</v>
      </c>
      <c r="W121" s="122">
        <v>0</v>
      </c>
      <c r="X121" s="122">
        <f t="shared" si="3"/>
        <v>3</v>
      </c>
      <c r="Y121" s="167" t="s">
        <v>364</v>
      </c>
      <c r="Z121" s="164"/>
    </row>
    <row r="122" ht="24" spans="1:26">
      <c r="A122" s="144" t="s">
        <v>359</v>
      </c>
      <c r="B122" s="145">
        <v>21</v>
      </c>
      <c r="C122" s="146" t="s">
        <v>422</v>
      </c>
      <c r="D122" s="82">
        <f t="shared" si="2"/>
        <v>26</v>
      </c>
      <c r="E122" s="83" t="s">
        <v>1123</v>
      </c>
      <c r="F122" s="83" t="s">
        <v>1123</v>
      </c>
      <c r="G122" s="147" t="s">
        <v>423</v>
      </c>
      <c r="H122" s="147" t="s">
        <v>424</v>
      </c>
      <c r="I122" s="155">
        <v>5772.47</v>
      </c>
      <c r="J122" s="155">
        <v>358</v>
      </c>
      <c r="K122" s="155"/>
      <c r="L122" s="155">
        <v>239</v>
      </c>
      <c r="M122" s="155">
        <v>5</v>
      </c>
      <c r="N122" s="156">
        <v>42</v>
      </c>
      <c r="O122" s="157">
        <v>20.59</v>
      </c>
      <c r="P122" s="156">
        <v>0</v>
      </c>
      <c r="Q122" s="99">
        <f>VLOOKUP(C122,Sheet1!B:F,2,0)</f>
        <v>0</v>
      </c>
      <c r="R122" s="99">
        <f>VLOOKUP(C122,Sheet1!B:F,3,0)</f>
        <v>0</v>
      </c>
      <c r="S122" s="99"/>
      <c r="T122" s="99">
        <f>VLOOKUP(C122,Sheet1!B:F,4,0)</f>
        <v>0</v>
      </c>
      <c r="U122" s="156">
        <v>0</v>
      </c>
      <c r="V122" s="156">
        <v>0</v>
      </c>
      <c r="W122" s="122">
        <v>0</v>
      </c>
      <c r="X122" s="122">
        <f t="shared" si="3"/>
        <v>0</v>
      </c>
      <c r="Y122" s="167" t="s">
        <v>365</v>
      </c>
      <c r="Z122" s="70"/>
    </row>
    <row r="123" ht="24" spans="1:26">
      <c r="A123" s="144" t="s">
        <v>359</v>
      </c>
      <c r="B123" s="145">
        <v>22</v>
      </c>
      <c r="C123" s="146" t="s">
        <v>425</v>
      </c>
      <c r="D123" s="82">
        <f t="shared" si="2"/>
        <v>64.1277894736842</v>
      </c>
      <c r="E123" s="83" t="s">
        <v>1120</v>
      </c>
      <c r="F123" s="83" t="s">
        <v>20</v>
      </c>
      <c r="G123" s="147" t="s">
        <v>423</v>
      </c>
      <c r="H123" s="147" t="s">
        <v>427</v>
      </c>
      <c r="I123" s="155">
        <v>67092</v>
      </c>
      <c r="J123" s="155">
        <v>17.75</v>
      </c>
      <c r="K123" s="155">
        <v>32.14</v>
      </c>
      <c r="L123" s="155">
        <v>30.36</v>
      </c>
      <c r="M123" s="155">
        <v>4.35</v>
      </c>
      <c r="N123" s="156">
        <v>133</v>
      </c>
      <c r="O123" s="157">
        <v>31.44</v>
      </c>
      <c r="P123" s="156">
        <v>5</v>
      </c>
      <c r="Q123" s="99">
        <f>VLOOKUP(C123,Sheet1!B:F,2,0)</f>
        <v>16</v>
      </c>
      <c r="R123" s="99">
        <f>VLOOKUP(C123,Sheet1!B:F,3,0)</f>
        <v>0</v>
      </c>
      <c r="S123" s="99"/>
      <c r="T123" s="99">
        <f>VLOOKUP(C123,Sheet1!B:F,4,0)</f>
        <v>9</v>
      </c>
      <c r="U123" s="156">
        <v>1</v>
      </c>
      <c r="V123" s="156">
        <v>2</v>
      </c>
      <c r="W123" s="122">
        <v>0</v>
      </c>
      <c r="X123" s="122">
        <f t="shared" si="3"/>
        <v>3</v>
      </c>
      <c r="Y123" s="167" t="s">
        <v>364</v>
      </c>
      <c r="Z123" s="70"/>
    </row>
    <row r="124" ht="24" spans="1:26">
      <c r="A124" s="144" t="s">
        <v>359</v>
      </c>
      <c r="B124" s="145">
        <v>23</v>
      </c>
      <c r="C124" s="146" t="s">
        <v>428</v>
      </c>
      <c r="D124" s="82">
        <f t="shared" si="2"/>
        <v>16.6194736842105</v>
      </c>
      <c r="E124" s="83" t="s">
        <v>1123</v>
      </c>
      <c r="F124" s="83" t="s">
        <v>1123</v>
      </c>
      <c r="G124" s="147" t="s">
        <v>394</v>
      </c>
      <c r="H124" s="147" t="s">
        <v>429</v>
      </c>
      <c r="I124" s="155">
        <v>25572.17</v>
      </c>
      <c r="J124" s="155">
        <v>-41.7</v>
      </c>
      <c r="K124" s="155">
        <v>78.85</v>
      </c>
      <c r="L124" s="155">
        <v>-44.06</v>
      </c>
      <c r="M124" s="155">
        <v>0</v>
      </c>
      <c r="N124" s="156">
        <v>10</v>
      </c>
      <c r="O124" s="157">
        <v>8.33</v>
      </c>
      <c r="P124" s="156">
        <v>0</v>
      </c>
      <c r="Q124" s="99">
        <f>VLOOKUP(C124,Sheet1!B:F,2,0)</f>
        <v>0</v>
      </c>
      <c r="R124" s="99">
        <f>VLOOKUP(C124,Sheet1!B:F,3,0)</f>
        <v>0</v>
      </c>
      <c r="S124" s="99"/>
      <c r="T124" s="99">
        <f>VLOOKUP(C124,Sheet1!B:F,4,0)</f>
        <v>0</v>
      </c>
      <c r="U124" s="156">
        <v>0</v>
      </c>
      <c r="V124" s="156">
        <v>0</v>
      </c>
      <c r="W124" s="122">
        <v>0</v>
      </c>
      <c r="X124" s="122">
        <f t="shared" si="3"/>
        <v>0</v>
      </c>
      <c r="Y124" s="167" t="s">
        <v>364</v>
      </c>
      <c r="Z124" s="70"/>
    </row>
    <row r="125" ht="24" spans="1:26">
      <c r="A125" s="144" t="s">
        <v>359</v>
      </c>
      <c r="B125" s="145">
        <v>24</v>
      </c>
      <c r="C125" s="146" t="s">
        <v>430</v>
      </c>
      <c r="D125" s="82">
        <f t="shared" si="2"/>
        <v>17</v>
      </c>
      <c r="E125" s="83" t="s">
        <v>1123</v>
      </c>
      <c r="F125" s="83" t="s">
        <v>1123</v>
      </c>
      <c r="G125" s="147" t="s">
        <v>394</v>
      </c>
      <c r="H125" s="147" t="s">
        <v>431</v>
      </c>
      <c r="I125" s="155">
        <v>364.8</v>
      </c>
      <c r="J125" s="155">
        <v>229.51</v>
      </c>
      <c r="K125" s="155">
        <v>0</v>
      </c>
      <c r="L125" s="155">
        <v>580.69</v>
      </c>
      <c r="M125" s="155">
        <v>0</v>
      </c>
      <c r="N125" s="156">
        <v>2</v>
      </c>
      <c r="O125" s="157">
        <v>11.76</v>
      </c>
      <c r="P125" s="156">
        <v>0</v>
      </c>
      <c r="Q125" s="99">
        <f>VLOOKUP(C125,Sheet1!B:F,2,0)</f>
        <v>0</v>
      </c>
      <c r="R125" s="99">
        <f>VLOOKUP(C125,Sheet1!B:F,3,0)</f>
        <v>0</v>
      </c>
      <c r="S125" s="99"/>
      <c r="T125" s="99">
        <f>VLOOKUP(C125,Sheet1!B:F,4,0)</f>
        <v>0</v>
      </c>
      <c r="U125" s="156">
        <v>0</v>
      </c>
      <c r="V125" s="156">
        <v>0</v>
      </c>
      <c r="W125" s="122">
        <v>0</v>
      </c>
      <c r="X125" s="122">
        <f t="shared" si="3"/>
        <v>0</v>
      </c>
      <c r="Y125" s="167" t="s">
        <v>364</v>
      </c>
      <c r="Z125" s="70"/>
    </row>
    <row r="126" ht="24" spans="1:26">
      <c r="A126" s="144" t="s">
        <v>359</v>
      </c>
      <c r="B126" s="145">
        <v>25</v>
      </c>
      <c r="C126" s="146" t="s">
        <v>432</v>
      </c>
      <c r="D126" s="82">
        <f t="shared" si="2"/>
        <v>37.8359210526316</v>
      </c>
      <c r="E126" s="83" t="s">
        <v>1120</v>
      </c>
      <c r="F126" s="83" t="s">
        <v>20</v>
      </c>
      <c r="G126" s="147" t="s">
        <v>423</v>
      </c>
      <c r="H126" s="147" t="s">
        <v>433</v>
      </c>
      <c r="I126" s="155">
        <v>8281</v>
      </c>
      <c r="J126" s="155">
        <v>33.5</v>
      </c>
      <c r="K126" s="155">
        <v>34.1</v>
      </c>
      <c r="L126" s="155">
        <v>32.7</v>
      </c>
      <c r="M126" s="155">
        <v>5.6</v>
      </c>
      <c r="N126" s="156">
        <v>10</v>
      </c>
      <c r="O126" s="157">
        <v>21</v>
      </c>
      <c r="P126" s="156">
        <v>0</v>
      </c>
      <c r="Q126" s="99">
        <f>VLOOKUP(C126,Sheet1!B:F,2,0)</f>
        <v>7</v>
      </c>
      <c r="R126" s="99">
        <f>VLOOKUP(C126,Sheet1!B:F,3,0)</f>
        <v>0</v>
      </c>
      <c r="S126" s="99"/>
      <c r="T126" s="99">
        <f>VLOOKUP(C126,Sheet1!B:F,4,0)</f>
        <v>0</v>
      </c>
      <c r="U126" s="156">
        <v>0</v>
      </c>
      <c r="V126" s="156">
        <v>0</v>
      </c>
      <c r="W126" s="123">
        <v>1</v>
      </c>
      <c r="X126" s="122">
        <f t="shared" si="3"/>
        <v>1</v>
      </c>
      <c r="Y126" s="167" t="s">
        <v>365</v>
      </c>
      <c r="Z126" s="164"/>
    </row>
    <row r="127" ht="24" spans="1:26">
      <c r="A127" s="144" t="s">
        <v>359</v>
      </c>
      <c r="B127" s="145">
        <v>26</v>
      </c>
      <c r="C127" s="146" t="s">
        <v>434</v>
      </c>
      <c r="D127" s="82">
        <f t="shared" si="2"/>
        <v>23.9551052631579</v>
      </c>
      <c r="E127" s="83" t="s">
        <v>1123</v>
      </c>
      <c r="F127" s="83" t="s">
        <v>1123</v>
      </c>
      <c r="G127" s="147" t="s">
        <v>435</v>
      </c>
      <c r="H127" s="147" t="s">
        <v>436</v>
      </c>
      <c r="I127" s="155">
        <v>3272</v>
      </c>
      <c r="J127" s="155">
        <v>31.16</v>
      </c>
      <c r="K127" s="155">
        <v>73.21</v>
      </c>
      <c r="L127" s="155">
        <v>30.85</v>
      </c>
      <c r="M127" s="155">
        <v>10.17</v>
      </c>
      <c r="N127" s="156">
        <v>19</v>
      </c>
      <c r="O127" s="157">
        <v>12</v>
      </c>
      <c r="P127" s="156">
        <v>4</v>
      </c>
      <c r="Q127" s="99">
        <f>VLOOKUP(C127,Sheet1!B:F,2,0)</f>
        <v>0</v>
      </c>
      <c r="R127" s="99">
        <f>VLOOKUP(C127,Sheet1!B:F,3,0)</f>
        <v>0</v>
      </c>
      <c r="S127" s="99"/>
      <c r="T127" s="99">
        <f>VLOOKUP(C127,Sheet1!B:F,4,0)</f>
        <v>0</v>
      </c>
      <c r="U127" s="156">
        <v>0</v>
      </c>
      <c r="V127" s="156">
        <v>0</v>
      </c>
      <c r="W127" s="122">
        <v>0</v>
      </c>
      <c r="X127" s="122">
        <f t="shared" si="3"/>
        <v>0</v>
      </c>
      <c r="Y127" s="167" t="s">
        <v>365</v>
      </c>
      <c r="Z127" s="164"/>
    </row>
    <row r="128" ht="24" spans="1:26">
      <c r="A128" s="144" t="s">
        <v>359</v>
      </c>
      <c r="B128" s="145">
        <v>27</v>
      </c>
      <c r="C128" s="146" t="s">
        <v>437</v>
      </c>
      <c r="D128" s="82">
        <f t="shared" si="2"/>
        <v>32.4078947368421</v>
      </c>
      <c r="E128" s="83" t="s">
        <v>1120</v>
      </c>
      <c r="F128" s="83" t="s">
        <v>22</v>
      </c>
      <c r="G128" s="147" t="s">
        <v>394</v>
      </c>
      <c r="H128" s="147" t="s">
        <v>438</v>
      </c>
      <c r="I128" s="160">
        <v>1484</v>
      </c>
      <c r="J128" s="160">
        <v>22</v>
      </c>
      <c r="K128" s="160">
        <v>320</v>
      </c>
      <c r="L128" s="160">
        <v>52</v>
      </c>
      <c r="M128" s="160">
        <v>6</v>
      </c>
      <c r="N128" s="161">
        <v>110</v>
      </c>
      <c r="O128" s="162">
        <v>79</v>
      </c>
      <c r="P128" s="161">
        <v>0</v>
      </c>
      <c r="Q128" s="99">
        <f>VLOOKUP(C128,Sheet1!B:F,2,0)</f>
        <v>3</v>
      </c>
      <c r="R128" s="99">
        <f>VLOOKUP(C128,Sheet1!B:F,3,0)</f>
        <v>0</v>
      </c>
      <c r="S128" s="99"/>
      <c r="T128" s="99">
        <f>VLOOKUP(C128,Sheet1!B:F,4,0)</f>
        <v>0</v>
      </c>
      <c r="U128" s="156">
        <v>0</v>
      </c>
      <c r="V128" s="156">
        <v>0</v>
      </c>
      <c r="W128" s="123">
        <v>1</v>
      </c>
      <c r="X128" s="122">
        <f t="shared" si="3"/>
        <v>1</v>
      </c>
      <c r="Y128" s="167" t="s">
        <v>365</v>
      </c>
      <c r="Z128" s="70"/>
    </row>
    <row r="129" ht="24" spans="1:26">
      <c r="A129" s="144" t="s">
        <v>359</v>
      </c>
      <c r="B129" s="145">
        <v>28</v>
      </c>
      <c r="C129" s="146" t="s">
        <v>439</v>
      </c>
      <c r="D129" s="82">
        <f t="shared" si="2"/>
        <v>31.7052631578947</v>
      </c>
      <c r="E129" s="83" t="s">
        <v>1120</v>
      </c>
      <c r="F129" s="83" t="s">
        <v>22</v>
      </c>
      <c r="G129" s="147" t="s">
        <v>440</v>
      </c>
      <c r="H129" s="147" t="s">
        <v>441</v>
      </c>
      <c r="I129" s="155">
        <v>16050.37</v>
      </c>
      <c r="J129" s="155">
        <v>13.19</v>
      </c>
      <c r="K129" s="155">
        <v>87</v>
      </c>
      <c r="L129" s="155">
        <v>29.68</v>
      </c>
      <c r="M129" s="155">
        <v>4.94</v>
      </c>
      <c r="N129" s="156">
        <v>45</v>
      </c>
      <c r="O129" s="157">
        <v>16.5</v>
      </c>
      <c r="P129" s="156">
        <v>0</v>
      </c>
      <c r="Q129" s="99">
        <f>VLOOKUP(C129,Sheet1!B:F,2,0)</f>
        <v>2</v>
      </c>
      <c r="R129" s="99">
        <f>VLOOKUP(C129,Sheet1!B:F,3,0)</f>
        <v>0</v>
      </c>
      <c r="S129" s="99"/>
      <c r="T129" s="99">
        <f>VLOOKUP(C129,Sheet1!B:F,4,0)</f>
        <v>1</v>
      </c>
      <c r="U129" s="156">
        <v>1</v>
      </c>
      <c r="V129" s="156">
        <v>0</v>
      </c>
      <c r="W129" s="122">
        <v>0</v>
      </c>
      <c r="X129" s="122">
        <f t="shared" si="3"/>
        <v>1</v>
      </c>
      <c r="Y129" s="167" t="s">
        <v>364</v>
      </c>
      <c r="Z129" s="164"/>
    </row>
    <row r="130" ht="24" spans="1:26">
      <c r="A130" s="144" t="s">
        <v>359</v>
      </c>
      <c r="B130" s="145">
        <v>29</v>
      </c>
      <c r="C130" s="146" t="s">
        <v>442</v>
      </c>
      <c r="D130" s="82">
        <f t="shared" si="2"/>
        <v>38.73875</v>
      </c>
      <c r="E130" s="83" t="s">
        <v>1120</v>
      </c>
      <c r="F130" s="83" t="s">
        <v>22</v>
      </c>
      <c r="G130" s="147" t="s">
        <v>443</v>
      </c>
      <c r="H130" s="147" t="s">
        <v>444</v>
      </c>
      <c r="I130" s="155">
        <v>9618.05</v>
      </c>
      <c r="J130" s="158">
        <v>49.91</v>
      </c>
      <c r="K130" s="158">
        <v>1469.09</v>
      </c>
      <c r="L130" s="158">
        <v>87.11</v>
      </c>
      <c r="M130" s="158">
        <v>6.2</v>
      </c>
      <c r="N130" s="156">
        <v>47</v>
      </c>
      <c r="O130" s="159">
        <v>32</v>
      </c>
      <c r="P130" s="156">
        <v>1</v>
      </c>
      <c r="Q130" s="99">
        <f>VLOOKUP(C130,Sheet1!B:F,2,0)</f>
        <v>4</v>
      </c>
      <c r="R130" s="99">
        <f>VLOOKUP(C130,Sheet1!B:F,3,0)</f>
        <v>0</v>
      </c>
      <c r="S130" s="99"/>
      <c r="T130" s="99">
        <f>VLOOKUP(C130,Sheet1!B:F,4,0)</f>
        <v>0</v>
      </c>
      <c r="U130" s="156">
        <v>0</v>
      </c>
      <c r="V130" s="156">
        <v>0</v>
      </c>
      <c r="W130" s="122">
        <v>0</v>
      </c>
      <c r="X130" s="122">
        <f t="shared" si="3"/>
        <v>0</v>
      </c>
      <c r="Y130" s="167" t="s">
        <v>365</v>
      </c>
      <c r="Z130" s="70"/>
    </row>
    <row r="131" ht="24" spans="1:26">
      <c r="A131" s="144" t="s">
        <v>359</v>
      </c>
      <c r="B131" s="145">
        <v>30</v>
      </c>
      <c r="C131" s="146" t="s">
        <v>445</v>
      </c>
      <c r="D131" s="82">
        <f t="shared" si="2"/>
        <v>51.8421052631579</v>
      </c>
      <c r="E131" s="83" t="s">
        <v>1120</v>
      </c>
      <c r="F131" s="83" t="s">
        <v>20</v>
      </c>
      <c r="G131" s="147" t="s">
        <v>362</v>
      </c>
      <c r="H131" s="147" t="s">
        <v>446</v>
      </c>
      <c r="I131" s="155">
        <v>3302</v>
      </c>
      <c r="J131" s="155">
        <v>129</v>
      </c>
      <c r="K131" s="155">
        <v>100</v>
      </c>
      <c r="L131" s="155">
        <v>0</v>
      </c>
      <c r="M131" s="155">
        <v>32.5</v>
      </c>
      <c r="N131" s="156">
        <v>90</v>
      </c>
      <c r="O131" s="157">
        <v>39</v>
      </c>
      <c r="P131" s="156">
        <v>0</v>
      </c>
      <c r="Q131" s="99">
        <f>VLOOKUP(C131,Sheet1!B:F,2,0)</f>
        <v>20</v>
      </c>
      <c r="R131" s="99">
        <f>VLOOKUP(C131,Sheet1!B:F,3,0)</f>
        <v>13</v>
      </c>
      <c r="S131" s="99"/>
      <c r="T131" s="99">
        <f>VLOOKUP(C131,Sheet1!B:F,4,0)</f>
        <v>0</v>
      </c>
      <c r="U131" s="156">
        <v>0</v>
      </c>
      <c r="V131" s="156">
        <v>1</v>
      </c>
      <c r="W131" s="122">
        <v>0</v>
      </c>
      <c r="X131" s="122">
        <f t="shared" si="3"/>
        <v>1</v>
      </c>
      <c r="Y131" s="167" t="s">
        <v>364</v>
      </c>
      <c r="Z131" s="70"/>
    </row>
    <row r="132" spans="1:26">
      <c r="A132" s="144" t="s">
        <v>359</v>
      </c>
      <c r="B132" s="145">
        <v>31</v>
      </c>
      <c r="C132" s="146" t="s">
        <v>447</v>
      </c>
      <c r="D132" s="82">
        <f t="shared" si="2"/>
        <v>48.2342631578947</v>
      </c>
      <c r="E132" s="83" t="s">
        <v>1120</v>
      </c>
      <c r="F132" s="83" t="s">
        <v>20</v>
      </c>
      <c r="G132" s="147" t="s">
        <v>375</v>
      </c>
      <c r="H132" s="147" t="s">
        <v>448</v>
      </c>
      <c r="I132" s="155">
        <v>21972.82</v>
      </c>
      <c r="J132" s="155">
        <v>43.8</v>
      </c>
      <c r="K132" s="155">
        <v>139.63</v>
      </c>
      <c r="L132" s="155">
        <v>55.65</v>
      </c>
      <c r="M132" s="155">
        <v>3.93</v>
      </c>
      <c r="N132" s="156">
        <v>37</v>
      </c>
      <c r="O132" s="157">
        <v>25.17</v>
      </c>
      <c r="P132" s="156">
        <v>1</v>
      </c>
      <c r="Q132" s="99">
        <f>VLOOKUP(C132,Sheet1!B:F,2,0)</f>
        <v>6</v>
      </c>
      <c r="R132" s="99">
        <f>VLOOKUP(C132,Sheet1!B:F,3,0)</f>
        <v>0</v>
      </c>
      <c r="S132" s="99"/>
      <c r="T132" s="99">
        <f>VLOOKUP(C132,Sheet1!B:F,4,0)</f>
        <v>0</v>
      </c>
      <c r="U132" s="156">
        <v>0</v>
      </c>
      <c r="V132" s="156">
        <v>0</v>
      </c>
      <c r="W132" s="123">
        <v>1</v>
      </c>
      <c r="X132" s="122">
        <f t="shared" si="3"/>
        <v>1</v>
      </c>
      <c r="Y132" s="167" t="s">
        <v>364</v>
      </c>
      <c r="Z132" s="70"/>
    </row>
    <row r="133" ht="24" spans="1:26">
      <c r="A133" s="144" t="s">
        <v>359</v>
      </c>
      <c r="B133" s="145">
        <v>32</v>
      </c>
      <c r="C133" s="146" t="s">
        <v>449</v>
      </c>
      <c r="D133" s="82">
        <f t="shared" si="2"/>
        <v>43.2164210526316</v>
      </c>
      <c r="E133" s="83" t="s">
        <v>1123</v>
      </c>
      <c r="F133" s="83" t="s">
        <v>1123</v>
      </c>
      <c r="G133" s="147" t="s">
        <v>450</v>
      </c>
      <c r="H133" s="147" t="s">
        <v>451</v>
      </c>
      <c r="I133" s="155">
        <v>20761.01</v>
      </c>
      <c r="J133" s="158">
        <v>36.88</v>
      </c>
      <c r="K133" s="158">
        <v>30.11</v>
      </c>
      <c r="L133" s="158">
        <v>15.14</v>
      </c>
      <c r="M133" s="158">
        <v>6.23</v>
      </c>
      <c r="N133" s="156">
        <v>105</v>
      </c>
      <c r="O133" s="159">
        <v>19.81</v>
      </c>
      <c r="P133" s="156">
        <v>0</v>
      </c>
      <c r="Q133" s="99">
        <f>VLOOKUP(C133,Sheet1!B:F,2,0)</f>
        <v>9</v>
      </c>
      <c r="R133" s="99">
        <f>VLOOKUP(C133,Sheet1!B:F,3,0)</f>
        <v>2</v>
      </c>
      <c r="S133" s="99"/>
      <c r="T133" s="99">
        <f>VLOOKUP(C133,Sheet1!B:F,4,0)</f>
        <v>0</v>
      </c>
      <c r="U133" s="156">
        <v>1</v>
      </c>
      <c r="V133" s="156">
        <v>0</v>
      </c>
      <c r="W133" s="122">
        <v>0</v>
      </c>
      <c r="X133" s="122">
        <f t="shared" si="3"/>
        <v>1</v>
      </c>
      <c r="Y133" s="167" t="s">
        <v>365</v>
      </c>
      <c r="Z133" s="70"/>
    </row>
    <row r="134" ht="24" spans="1:26">
      <c r="A134" s="144" t="s">
        <v>359</v>
      </c>
      <c r="B134" s="145">
        <v>33</v>
      </c>
      <c r="C134" s="168" t="s">
        <v>1129</v>
      </c>
      <c r="D134" s="82">
        <f t="shared" ref="D134:D197" si="4">D504</f>
        <v>32.0375</v>
      </c>
      <c r="E134" s="83" t="s">
        <v>1120</v>
      </c>
      <c r="F134" s="83" t="s">
        <v>20</v>
      </c>
      <c r="G134" s="147" t="s">
        <v>454</v>
      </c>
      <c r="H134" s="147" t="s">
        <v>455</v>
      </c>
      <c r="I134" s="155">
        <v>2692.34</v>
      </c>
      <c r="J134" s="155">
        <v>68.3</v>
      </c>
      <c r="K134" s="155">
        <v>-10.71</v>
      </c>
      <c r="L134" s="155">
        <v>47.2</v>
      </c>
      <c r="M134" s="155">
        <v>6.92</v>
      </c>
      <c r="N134" s="156">
        <v>11</v>
      </c>
      <c r="O134" s="159">
        <v>31</v>
      </c>
      <c r="P134" s="156">
        <v>1</v>
      </c>
      <c r="Q134" s="99">
        <f>VLOOKUP(C134,Sheet1!B:F,2,0)</f>
        <v>3</v>
      </c>
      <c r="R134" s="99">
        <f>VLOOKUP(C134,Sheet1!B:F,3,0)</f>
        <v>0</v>
      </c>
      <c r="S134" s="99"/>
      <c r="T134" s="99">
        <f>VLOOKUP(C134,Sheet1!B:F,4,0)</f>
        <v>0</v>
      </c>
      <c r="U134" s="156">
        <v>0</v>
      </c>
      <c r="V134" s="156">
        <v>0</v>
      </c>
      <c r="W134" s="122">
        <v>0</v>
      </c>
      <c r="X134" s="122">
        <f t="shared" ref="X134:X197" si="5">U134+V134+W134</f>
        <v>0</v>
      </c>
      <c r="Y134" s="167" t="s">
        <v>365</v>
      </c>
      <c r="Z134" s="70"/>
    </row>
    <row r="135" ht="24" spans="1:26">
      <c r="A135" s="144" t="s">
        <v>359</v>
      </c>
      <c r="B135" s="145">
        <v>34</v>
      </c>
      <c r="C135" s="146" t="s">
        <v>456</v>
      </c>
      <c r="D135" s="82">
        <f t="shared" si="4"/>
        <v>60.6547368421053</v>
      </c>
      <c r="E135" s="83" t="s">
        <v>1120</v>
      </c>
      <c r="F135" s="83" t="s">
        <v>22</v>
      </c>
      <c r="G135" s="147" t="s">
        <v>457</v>
      </c>
      <c r="H135" s="147" t="s">
        <v>458</v>
      </c>
      <c r="I135" s="155">
        <v>25302.8</v>
      </c>
      <c r="J135" s="155">
        <v>48.8</v>
      </c>
      <c r="K135" s="155">
        <v>120.2</v>
      </c>
      <c r="L135" s="158">
        <v>79.8</v>
      </c>
      <c r="M135" s="155">
        <v>4.64</v>
      </c>
      <c r="N135" s="156">
        <v>77</v>
      </c>
      <c r="O135" s="157">
        <v>60.2</v>
      </c>
      <c r="P135" s="156">
        <v>1</v>
      </c>
      <c r="Q135" s="99">
        <f>VLOOKUP(C135,Sheet1!B:F,2,0)</f>
        <v>19</v>
      </c>
      <c r="R135" s="99">
        <f>VLOOKUP(C135,Sheet1!B:F,3,0)</f>
        <v>0</v>
      </c>
      <c r="S135" s="99"/>
      <c r="T135" s="99">
        <f>VLOOKUP(C135,Sheet1!B:F,4,0)</f>
        <v>1</v>
      </c>
      <c r="U135" s="156">
        <v>1</v>
      </c>
      <c r="V135" s="156">
        <v>1</v>
      </c>
      <c r="W135" s="122">
        <v>0</v>
      </c>
      <c r="X135" s="122">
        <f t="shared" si="5"/>
        <v>2</v>
      </c>
      <c r="Y135" s="167" t="s">
        <v>365</v>
      </c>
      <c r="Z135" s="70"/>
    </row>
    <row r="136" ht="24" spans="1:26">
      <c r="A136" s="144" t="s">
        <v>359</v>
      </c>
      <c r="B136" s="145">
        <v>35</v>
      </c>
      <c r="C136" s="146" t="s">
        <v>459</v>
      </c>
      <c r="D136" s="82">
        <f t="shared" si="4"/>
        <v>20.43375</v>
      </c>
      <c r="E136" s="83" t="s">
        <v>1120</v>
      </c>
      <c r="F136" s="83" t="s">
        <v>10</v>
      </c>
      <c r="G136" s="147" t="s">
        <v>362</v>
      </c>
      <c r="H136" s="147" t="s">
        <v>460</v>
      </c>
      <c r="I136" s="155">
        <v>1594.63</v>
      </c>
      <c r="J136" s="158">
        <v>47.47</v>
      </c>
      <c r="K136" s="158">
        <v>-13.55</v>
      </c>
      <c r="L136" s="158">
        <v>92.03</v>
      </c>
      <c r="M136" s="158">
        <v>7.92</v>
      </c>
      <c r="N136" s="156">
        <v>14</v>
      </c>
      <c r="O136" s="159">
        <v>15.38</v>
      </c>
      <c r="P136" s="156">
        <v>0</v>
      </c>
      <c r="Q136" s="99">
        <f>VLOOKUP(C136,Sheet1!B:F,2,0)</f>
        <v>2</v>
      </c>
      <c r="R136" s="99">
        <f>VLOOKUP(C136,Sheet1!B:F,3,0)</f>
        <v>8</v>
      </c>
      <c r="S136" s="99"/>
      <c r="T136" s="99">
        <f>VLOOKUP(C136,Sheet1!B:F,4,0)</f>
        <v>0</v>
      </c>
      <c r="U136" s="156">
        <v>0</v>
      </c>
      <c r="V136" s="156">
        <v>0</v>
      </c>
      <c r="W136" s="122">
        <v>0</v>
      </c>
      <c r="X136" s="122">
        <f t="shared" si="5"/>
        <v>0</v>
      </c>
      <c r="Y136" s="167" t="s">
        <v>365</v>
      </c>
      <c r="Z136" s="70"/>
    </row>
    <row r="137" ht="36" spans="1:26">
      <c r="A137" s="144" t="s">
        <v>359</v>
      </c>
      <c r="B137" s="145">
        <v>36</v>
      </c>
      <c r="C137" s="146" t="s">
        <v>461</v>
      </c>
      <c r="D137" s="82">
        <f t="shared" si="4"/>
        <v>28.7326315789474</v>
      </c>
      <c r="E137" s="83" t="s">
        <v>1120</v>
      </c>
      <c r="F137" s="83" t="s">
        <v>20</v>
      </c>
      <c r="G137" s="147" t="s">
        <v>462</v>
      </c>
      <c r="H137" s="147" t="s">
        <v>463</v>
      </c>
      <c r="I137" s="155">
        <v>29145.68</v>
      </c>
      <c r="J137" s="155">
        <v>-12.28</v>
      </c>
      <c r="K137" s="155">
        <v>89.6</v>
      </c>
      <c r="L137" s="155">
        <v>33.17</v>
      </c>
      <c r="M137" s="155">
        <v>4.54</v>
      </c>
      <c r="N137" s="156">
        <v>80</v>
      </c>
      <c r="O137" s="159">
        <v>49.08</v>
      </c>
      <c r="P137" s="156">
        <v>0</v>
      </c>
      <c r="Q137" s="99">
        <f>VLOOKUP(C137,Sheet1!B:F,2,0)</f>
        <v>1</v>
      </c>
      <c r="R137" s="99">
        <f>VLOOKUP(C137,Sheet1!B:F,3,0)</f>
        <v>0</v>
      </c>
      <c r="S137" s="99"/>
      <c r="T137" s="99">
        <f>VLOOKUP(C137,Sheet1!B:F,4,0)</f>
        <v>0</v>
      </c>
      <c r="U137" s="156">
        <v>1</v>
      </c>
      <c r="V137" s="156">
        <v>0</v>
      </c>
      <c r="W137" s="123">
        <v>1</v>
      </c>
      <c r="X137" s="122">
        <f t="shared" si="5"/>
        <v>2</v>
      </c>
      <c r="Y137" s="167" t="s">
        <v>364</v>
      </c>
      <c r="Z137" s="70"/>
    </row>
    <row r="138" ht="24" spans="1:26">
      <c r="A138" s="144" t="s">
        <v>359</v>
      </c>
      <c r="B138" s="145">
        <v>37</v>
      </c>
      <c r="C138" s="146" t="s">
        <v>464</v>
      </c>
      <c r="D138" s="82">
        <f t="shared" si="4"/>
        <v>52.30875</v>
      </c>
      <c r="E138" s="83" t="s">
        <v>1120</v>
      </c>
      <c r="F138" s="83" t="s">
        <v>22</v>
      </c>
      <c r="G138" s="147" t="s">
        <v>465</v>
      </c>
      <c r="H138" s="147" t="s">
        <v>466</v>
      </c>
      <c r="I138" s="155">
        <v>15062.25</v>
      </c>
      <c r="J138" s="155">
        <v>22.47</v>
      </c>
      <c r="K138" s="155">
        <v>16.19</v>
      </c>
      <c r="L138" s="155">
        <v>10.19</v>
      </c>
      <c r="M138" s="155">
        <v>9.21</v>
      </c>
      <c r="N138" s="156">
        <v>60</v>
      </c>
      <c r="O138" s="157">
        <v>34.28</v>
      </c>
      <c r="P138" s="156">
        <v>1</v>
      </c>
      <c r="Q138" s="99">
        <f>VLOOKUP(C138,Sheet1!B:F,2,0)</f>
        <v>21</v>
      </c>
      <c r="R138" s="99">
        <f>VLOOKUP(C138,Sheet1!B:F,3,0)</f>
        <v>0</v>
      </c>
      <c r="S138" s="99"/>
      <c r="T138" s="99">
        <f>VLOOKUP(C138,Sheet1!B:F,4,0)</f>
        <v>0</v>
      </c>
      <c r="U138" s="156">
        <v>1</v>
      </c>
      <c r="V138" s="156">
        <v>2</v>
      </c>
      <c r="W138" s="123">
        <v>1</v>
      </c>
      <c r="X138" s="122">
        <f t="shared" si="5"/>
        <v>4</v>
      </c>
      <c r="Y138" s="167" t="s">
        <v>364</v>
      </c>
      <c r="Z138" s="70"/>
    </row>
    <row r="139" ht="36" spans="1:26">
      <c r="A139" s="144" t="s">
        <v>359</v>
      </c>
      <c r="B139" s="145">
        <v>38</v>
      </c>
      <c r="C139" s="146" t="s">
        <v>467</v>
      </c>
      <c r="D139" s="82">
        <f t="shared" si="4"/>
        <v>53.5315789473684</v>
      </c>
      <c r="E139" s="83" t="s">
        <v>1120</v>
      </c>
      <c r="F139" s="83" t="s">
        <v>22</v>
      </c>
      <c r="G139" s="147" t="s">
        <v>468</v>
      </c>
      <c r="H139" s="147" t="s">
        <v>469</v>
      </c>
      <c r="I139" s="155">
        <v>153845</v>
      </c>
      <c r="J139" s="155">
        <v>24</v>
      </c>
      <c r="K139" s="155">
        <v>23</v>
      </c>
      <c r="L139" s="155">
        <v>23</v>
      </c>
      <c r="M139" s="155">
        <v>4.4</v>
      </c>
      <c r="N139" s="156">
        <v>69</v>
      </c>
      <c r="O139" s="157">
        <v>12.85</v>
      </c>
      <c r="P139" s="156">
        <v>1</v>
      </c>
      <c r="Q139" s="99">
        <f>VLOOKUP(C139,Sheet1!B:F,2,0)</f>
        <v>34</v>
      </c>
      <c r="R139" s="99">
        <f>VLOOKUP(C139,Sheet1!B:F,3,0)</f>
        <v>0</v>
      </c>
      <c r="S139" s="99"/>
      <c r="T139" s="99">
        <f>VLOOKUP(C139,Sheet1!B:F,4,0)</f>
        <v>0</v>
      </c>
      <c r="U139" s="156">
        <v>1</v>
      </c>
      <c r="V139" s="156">
        <v>0</v>
      </c>
      <c r="W139" s="122">
        <v>0</v>
      </c>
      <c r="X139" s="122">
        <f t="shared" si="5"/>
        <v>1</v>
      </c>
      <c r="Y139" s="167" t="s">
        <v>365</v>
      </c>
      <c r="Z139" s="70"/>
    </row>
    <row r="140" ht="24" spans="1:26">
      <c r="A140" s="144" t="s">
        <v>359</v>
      </c>
      <c r="B140" s="145">
        <v>39</v>
      </c>
      <c r="C140" s="146" t="s">
        <v>470</v>
      </c>
      <c r="D140" s="82">
        <f t="shared" si="4"/>
        <v>35.1157894736842</v>
      </c>
      <c r="E140" s="83" t="s">
        <v>1123</v>
      </c>
      <c r="F140" s="83" t="s">
        <v>1123</v>
      </c>
      <c r="G140" s="147" t="s">
        <v>420</v>
      </c>
      <c r="H140" s="147" t="s">
        <v>471</v>
      </c>
      <c r="I140" s="155">
        <v>40006.09</v>
      </c>
      <c r="J140" s="158">
        <v>14</v>
      </c>
      <c r="K140" s="158">
        <v>31</v>
      </c>
      <c r="L140" s="158">
        <v>22</v>
      </c>
      <c r="M140" s="158">
        <v>4</v>
      </c>
      <c r="N140" s="156">
        <v>127</v>
      </c>
      <c r="O140" s="159">
        <v>11</v>
      </c>
      <c r="P140" s="156">
        <v>0</v>
      </c>
      <c r="Q140" s="99">
        <f>VLOOKUP(C140,Sheet1!B:F,2,0)</f>
        <v>2</v>
      </c>
      <c r="R140" s="99">
        <f>VLOOKUP(C140,Sheet1!B:F,3,0)</f>
        <v>0</v>
      </c>
      <c r="S140" s="99"/>
      <c r="T140" s="99">
        <f>VLOOKUP(C140,Sheet1!B:F,4,0)</f>
        <v>0</v>
      </c>
      <c r="U140" s="156">
        <v>1</v>
      </c>
      <c r="V140" s="156">
        <v>0</v>
      </c>
      <c r="W140" s="123">
        <v>1</v>
      </c>
      <c r="X140" s="122">
        <f t="shared" si="5"/>
        <v>2</v>
      </c>
      <c r="Y140" s="167" t="s">
        <v>364</v>
      </c>
      <c r="Z140" s="70"/>
    </row>
    <row r="141" ht="24" spans="1:26">
      <c r="A141" s="144" t="s">
        <v>359</v>
      </c>
      <c r="B141" s="145">
        <v>40</v>
      </c>
      <c r="C141" s="146" t="s">
        <v>472</v>
      </c>
      <c r="D141" s="82">
        <f t="shared" si="4"/>
        <v>31.1146315789474</v>
      </c>
      <c r="E141" s="83" t="s">
        <v>1120</v>
      </c>
      <c r="F141" s="83" t="s">
        <v>20</v>
      </c>
      <c r="G141" s="147" t="s">
        <v>375</v>
      </c>
      <c r="H141" s="147" t="s">
        <v>473</v>
      </c>
      <c r="I141" s="155">
        <v>5491.39</v>
      </c>
      <c r="J141" s="155">
        <v>-1.9</v>
      </c>
      <c r="K141" s="155">
        <v>30.89</v>
      </c>
      <c r="L141" s="155">
        <v>-5.57</v>
      </c>
      <c r="M141" s="155">
        <v>11.43</v>
      </c>
      <c r="N141" s="156">
        <v>54</v>
      </c>
      <c r="O141" s="157">
        <v>27.4</v>
      </c>
      <c r="P141" s="156">
        <v>0</v>
      </c>
      <c r="Q141" s="99">
        <f>VLOOKUP(C141,Sheet1!B:F,2,0)</f>
        <v>7</v>
      </c>
      <c r="R141" s="99">
        <f>VLOOKUP(C141,Sheet1!B:F,3,0)</f>
        <v>0</v>
      </c>
      <c r="S141" s="99"/>
      <c r="T141" s="99">
        <f>VLOOKUP(C141,Sheet1!B:F,4,0)</f>
        <v>0</v>
      </c>
      <c r="U141" s="156">
        <v>2</v>
      </c>
      <c r="V141" s="156">
        <v>0</v>
      </c>
      <c r="W141" s="123">
        <v>1</v>
      </c>
      <c r="X141" s="122">
        <f t="shared" si="5"/>
        <v>3</v>
      </c>
      <c r="Y141" s="167" t="s">
        <v>365</v>
      </c>
      <c r="Z141" s="70"/>
    </row>
    <row r="142" ht="24" spans="1:26">
      <c r="A142" s="144" t="s">
        <v>359</v>
      </c>
      <c r="B142" s="145">
        <v>41</v>
      </c>
      <c r="C142" s="146" t="s">
        <v>474</v>
      </c>
      <c r="D142" s="82">
        <f t="shared" si="4"/>
        <v>34.6084210526316</v>
      </c>
      <c r="E142" s="83" t="s">
        <v>1120</v>
      </c>
      <c r="F142" s="83" t="s">
        <v>20</v>
      </c>
      <c r="G142" s="147" t="s">
        <v>375</v>
      </c>
      <c r="H142" s="147" t="s">
        <v>475</v>
      </c>
      <c r="I142" s="155">
        <v>7437.54</v>
      </c>
      <c r="J142" s="158">
        <v>4.3</v>
      </c>
      <c r="K142" s="158">
        <v>267.8</v>
      </c>
      <c r="L142" s="158">
        <v>112.28</v>
      </c>
      <c r="M142" s="158">
        <v>7.19</v>
      </c>
      <c r="N142" s="156">
        <v>39</v>
      </c>
      <c r="O142" s="159">
        <v>16.95</v>
      </c>
      <c r="P142" s="156">
        <v>1</v>
      </c>
      <c r="Q142" s="99">
        <f>VLOOKUP(C142,Sheet1!B:F,2,0)</f>
        <v>6</v>
      </c>
      <c r="R142" s="99">
        <f>VLOOKUP(C142,Sheet1!B:F,3,0)</f>
        <v>0</v>
      </c>
      <c r="S142" s="99"/>
      <c r="T142" s="99">
        <f>VLOOKUP(C142,Sheet1!B:F,4,0)</f>
        <v>1</v>
      </c>
      <c r="U142" s="156">
        <v>0</v>
      </c>
      <c r="V142" s="156">
        <v>0</v>
      </c>
      <c r="W142" s="122">
        <v>0</v>
      </c>
      <c r="X142" s="122">
        <f t="shared" si="5"/>
        <v>0</v>
      </c>
      <c r="Y142" s="167" t="s">
        <v>364</v>
      </c>
      <c r="Z142" s="164"/>
    </row>
    <row r="143" spans="1:26">
      <c r="A143" s="144" t="s">
        <v>359</v>
      </c>
      <c r="B143" s="145">
        <v>42</v>
      </c>
      <c r="C143" s="146" t="s">
        <v>476</v>
      </c>
      <c r="D143" s="82">
        <f t="shared" si="4"/>
        <v>49.3157894736842</v>
      </c>
      <c r="E143" s="83" t="s">
        <v>1120</v>
      </c>
      <c r="F143" s="83" t="s">
        <v>20</v>
      </c>
      <c r="G143" s="147" t="s">
        <v>375</v>
      </c>
      <c r="H143" s="147" t="s">
        <v>477</v>
      </c>
      <c r="I143" s="172">
        <v>11988</v>
      </c>
      <c r="J143" s="173">
        <v>14</v>
      </c>
      <c r="K143" s="173">
        <v>335</v>
      </c>
      <c r="L143" s="173">
        <v>30</v>
      </c>
      <c r="M143" s="173">
        <v>9.36</v>
      </c>
      <c r="N143" s="174">
        <v>43</v>
      </c>
      <c r="O143" s="175">
        <v>17</v>
      </c>
      <c r="P143" s="156">
        <v>3</v>
      </c>
      <c r="Q143" s="99">
        <f>VLOOKUP(C143,Sheet1!B:F,2,0)</f>
        <v>109</v>
      </c>
      <c r="R143" s="99">
        <f>VLOOKUP(C143,Sheet1!B:F,3,0)</f>
        <v>0</v>
      </c>
      <c r="S143" s="99"/>
      <c r="T143" s="99">
        <f>VLOOKUP(C143,Sheet1!B:F,4,0)</f>
        <v>1</v>
      </c>
      <c r="U143" s="156">
        <v>0</v>
      </c>
      <c r="V143" s="156">
        <v>1</v>
      </c>
      <c r="W143" s="123">
        <v>1</v>
      </c>
      <c r="X143" s="122">
        <f t="shared" si="5"/>
        <v>2</v>
      </c>
      <c r="Y143" s="155" t="s">
        <v>364</v>
      </c>
      <c r="Z143" s="196"/>
    </row>
    <row r="144" ht="24" spans="1:26">
      <c r="A144" s="144" t="s">
        <v>359</v>
      </c>
      <c r="B144" s="145">
        <v>43</v>
      </c>
      <c r="C144" s="146" t="s">
        <v>478</v>
      </c>
      <c r="D144" s="82">
        <f t="shared" si="4"/>
        <v>50.5707894736842</v>
      </c>
      <c r="E144" s="83" t="s">
        <v>1120</v>
      </c>
      <c r="F144" s="83" t="s">
        <v>10</v>
      </c>
      <c r="G144" s="147" t="s">
        <v>362</v>
      </c>
      <c r="H144" s="147" t="s">
        <v>479</v>
      </c>
      <c r="I144" s="172">
        <v>10564.15</v>
      </c>
      <c r="J144" s="173">
        <v>58.04</v>
      </c>
      <c r="K144" s="173">
        <v>97.5</v>
      </c>
      <c r="L144" s="173">
        <v>101.3</v>
      </c>
      <c r="M144" s="173">
        <v>4.6</v>
      </c>
      <c r="N144" s="174">
        <v>49</v>
      </c>
      <c r="O144" s="176">
        <v>52.1</v>
      </c>
      <c r="P144" s="156">
        <v>0</v>
      </c>
      <c r="Q144" s="99">
        <f>VLOOKUP(C144,Sheet1!B:F,2,0)</f>
        <v>3</v>
      </c>
      <c r="R144" s="99">
        <f>VLOOKUP(C144,Sheet1!B:F,3,0)</f>
        <v>21</v>
      </c>
      <c r="S144" s="99"/>
      <c r="T144" s="99">
        <f>VLOOKUP(C144,Sheet1!B:F,4,0)</f>
        <v>0</v>
      </c>
      <c r="U144" s="156">
        <v>1</v>
      </c>
      <c r="V144" s="156">
        <v>0</v>
      </c>
      <c r="W144" s="122">
        <v>0</v>
      </c>
      <c r="X144" s="122">
        <f t="shared" si="5"/>
        <v>1</v>
      </c>
      <c r="Y144" s="155" t="s">
        <v>365</v>
      </c>
      <c r="Z144" s="196"/>
    </row>
    <row r="145" ht="24" spans="1:26">
      <c r="A145" s="144" t="s">
        <v>359</v>
      </c>
      <c r="B145" s="145">
        <v>44</v>
      </c>
      <c r="C145" s="146" t="s">
        <v>480</v>
      </c>
      <c r="D145" s="82">
        <f t="shared" si="4"/>
        <v>46.6907368421053</v>
      </c>
      <c r="E145" s="83" t="s">
        <v>1120</v>
      </c>
      <c r="F145" s="83" t="s">
        <v>10</v>
      </c>
      <c r="G145" s="147" t="s">
        <v>481</v>
      </c>
      <c r="H145" s="147" t="s">
        <v>482</v>
      </c>
      <c r="I145" s="172">
        <v>9185.67</v>
      </c>
      <c r="J145" s="173">
        <v>427.9</v>
      </c>
      <c r="K145" s="173">
        <v>370.62</v>
      </c>
      <c r="L145" s="173">
        <v>260.82</v>
      </c>
      <c r="M145" s="173">
        <v>8.59</v>
      </c>
      <c r="N145" s="174">
        <v>68</v>
      </c>
      <c r="O145" s="176">
        <v>81.93</v>
      </c>
      <c r="P145" s="156">
        <v>0</v>
      </c>
      <c r="Q145" s="99">
        <f>VLOOKUP(C145,Sheet1!B:F,2,0)</f>
        <v>1</v>
      </c>
      <c r="R145" s="99">
        <f>VLOOKUP(C145,Sheet1!B:F,3,0)</f>
        <v>20</v>
      </c>
      <c r="S145" s="99"/>
      <c r="T145" s="99">
        <f>VLOOKUP(C145,Sheet1!B:F,4,0)</f>
        <v>0</v>
      </c>
      <c r="U145" s="156">
        <v>0</v>
      </c>
      <c r="V145" s="156">
        <v>0</v>
      </c>
      <c r="W145" s="122">
        <v>0</v>
      </c>
      <c r="X145" s="122">
        <f t="shared" si="5"/>
        <v>0</v>
      </c>
      <c r="Y145" s="155" t="s">
        <v>365</v>
      </c>
      <c r="Z145" s="196"/>
    </row>
    <row r="146" ht="24" spans="1:26">
      <c r="A146" s="89" t="s">
        <v>483</v>
      </c>
      <c r="B146" s="84">
        <v>1</v>
      </c>
      <c r="C146" s="143" t="s">
        <v>484</v>
      </c>
      <c r="D146" s="82">
        <f t="shared" si="4"/>
        <v>28.14</v>
      </c>
      <c r="E146" s="83" t="s">
        <v>1123</v>
      </c>
      <c r="F146" s="83" t="s">
        <v>1123</v>
      </c>
      <c r="G146" s="143" t="s">
        <v>485</v>
      </c>
      <c r="H146" s="143" t="s">
        <v>486</v>
      </c>
      <c r="I146" s="177">
        <v>4058.78</v>
      </c>
      <c r="J146" s="177">
        <v>37.12</v>
      </c>
      <c r="K146" s="177">
        <v>9.15</v>
      </c>
      <c r="L146" s="177">
        <v>4.88</v>
      </c>
      <c r="M146" s="177">
        <v>7.15</v>
      </c>
      <c r="N146" s="178">
        <v>34</v>
      </c>
      <c r="O146" s="179">
        <v>27.2</v>
      </c>
      <c r="P146" s="154">
        <v>0</v>
      </c>
      <c r="Q146" s="99">
        <f>VLOOKUP(C146,Sheet1!B:F,2,0)</f>
        <v>5</v>
      </c>
      <c r="R146" s="99">
        <f>VLOOKUP(C146,Sheet1!B:F,3,0)</f>
        <v>0</v>
      </c>
      <c r="S146" s="99"/>
      <c r="T146" s="99">
        <f>VLOOKUP(C146,Sheet1!B:F,4,0)</f>
        <v>0</v>
      </c>
      <c r="U146" s="154">
        <v>1</v>
      </c>
      <c r="V146" s="154">
        <v>0</v>
      </c>
      <c r="W146" s="123">
        <v>1</v>
      </c>
      <c r="X146" s="122">
        <f t="shared" si="5"/>
        <v>2</v>
      </c>
      <c r="Y146" s="197" t="s">
        <v>94</v>
      </c>
      <c r="Z146" s="198" t="s">
        <v>487</v>
      </c>
    </row>
    <row r="147" ht="24" spans="1:26">
      <c r="A147" s="89" t="s">
        <v>483</v>
      </c>
      <c r="B147" s="84">
        <v>2</v>
      </c>
      <c r="C147" s="143" t="s">
        <v>488</v>
      </c>
      <c r="D147" s="82">
        <f t="shared" si="4"/>
        <v>48.3998684210526</v>
      </c>
      <c r="E147" s="83" t="s">
        <v>1120</v>
      </c>
      <c r="F147" s="83" t="s">
        <v>20</v>
      </c>
      <c r="G147" s="143" t="s">
        <v>192</v>
      </c>
      <c r="H147" s="143" t="s">
        <v>489</v>
      </c>
      <c r="I147" s="180">
        <v>7124.11</v>
      </c>
      <c r="J147" s="180">
        <v>56.1</v>
      </c>
      <c r="K147" s="180">
        <v>104.3</v>
      </c>
      <c r="L147" s="180">
        <v>19.5</v>
      </c>
      <c r="M147" s="180">
        <v>6</v>
      </c>
      <c r="N147" s="181">
        <v>62</v>
      </c>
      <c r="O147" s="182">
        <v>33</v>
      </c>
      <c r="P147" s="153">
        <v>4</v>
      </c>
      <c r="Q147" s="99">
        <f>VLOOKUP(C147,Sheet1!B:F,2,0)</f>
        <v>3</v>
      </c>
      <c r="R147" s="99">
        <f>VLOOKUP(C147,Sheet1!B:F,3,0)</f>
        <v>5</v>
      </c>
      <c r="S147" s="99"/>
      <c r="T147" s="99">
        <f>VLOOKUP(C147,Sheet1!B:F,4,0)</f>
        <v>0</v>
      </c>
      <c r="U147" s="153">
        <v>3</v>
      </c>
      <c r="V147" s="153">
        <v>1</v>
      </c>
      <c r="W147" s="123">
        <v>1</v>
      </c>
      <c r="X147" s="122">
        <f t="shared" si="5"/>
        <v>5</v>
      </c>
      <c r="Y147" s="152" t="s">
        <v>94</v>
      </c>
      <c r="Z147" s="198" t="s">
        <v>490</v>
      </c>
    </row>
    <row r="148" ht="37.5" spans="1:26">
      <c r="A148" s="89" t="s">
        <v>483</v>
      </c>
      <c r="B148" s="84">
        <v>3</v>
      </c>
      <c r="C148" s="143" t="s">
        <v>491</v>
      </c>
      <c r="D148" s="82">
        <f t="shared" si="4"/>
        <v>31.3832631578947</v>
      </c>
      <c r="E148" s="83" t="s">
        <v>1120</v>
      </c>
      <c r="F148" s="83" t="s">
        <v>36</v>
      </c>
      <c r="G148" s="143" t="s">
        <v>163</v>
      </c>
      <c r="H148" s="169" t="s">
        <v>493</v>
      </c>
      <c r="I148" s="180">
        <v>28326</v>
      </c>
      <c r="J148" s="177">
        <v>10.64</v>
      </c>
      <c r="K148" s="180">
        <v>56.41</v>
      </c>
      <c r="L148" s="180">
        <v>15.97</v>
      </c>
      <c r="M148" s="180">
        <v>5.35</v>
      </c>
      <c r="N148" s="181">
        <v>124</v>
      </c>
      <c r="O148" s="182">
        <v>18</v>
      </c>
      <c r="P148" s="154">
        <v>0</v>
      </c>
      <c r="Q148" s="99">
        <f>VLOOKUP(C148,Sheet1!B:F,2,0)</f>
        <v>2</v>
      </c>
      <c r="R148" s="99">
        <f>VLOOKUP(C148,Sheet1!B:F,3,0)</f>
        <v>0</v>
      </c>
      <c r="S148" s="99"/>
      <c r="T148" s="99">
        <f>VLOOKUP(C148,Sheet1!B:F,4,0)</f>
        <v>0</v>
      </c>
      <c r="U148" s="153">
        <v>1</v>
      </c>
      <c r="V148" s="153">
        <v>1</v>
      </c>
      <c r="W148" s="123">
        <v>1</v>
      </c>
      <c r="X148" s="122">
        <f t="shared" si="5"/>
        <v>3</v>
      </c>
      <c r="Y148" s="152" t="s">
        <v>94</v>
      </c>
      <c r="Z148" s="198" t="s">
        <v>494</v>
      </c>
    </row>
    <row r="149" ht="24" spans="1:26">
      <c r="A149" s="89" t="s">
        <v>483</v>
      </c>
      <c r="B149" s="84">
        <v>4</v>
      </c>
      <c r="C149" s="143" t="s">
        <v>495</v>
      </c>
      <c r="D149" s="82">
        <f t="shared" si="4"/>
        <v>32.5320394736842</v>
      </c>
      <c r="E149" s="83" t="s">
        <v>1120</v>
      </c>
      <c r="F149" s="83" t="s">
        <v>20</v>
      </c>
      <c r="G149" s="143" t="s">
        <v>192</v>
      </c>
      <c r="H149" s="143" t="s">
        <v>497</v>
      </c>
      <c r="I149" s="177">
        <v>7743.3</v>
      </c>
      <c r="J149" s="177">
        <v>31.01</v>
      </c>
      <c r="K149" s="177">
        <v>34.8</v>
      </c>
      <c r="L149" s="177">
        <v>51.5</v>
      </c>
      <c r="M149" s="177">
        <v>4.15</v>
      </c>
      <c r="N149" s="178">
        <v>25</v>
      </c>
      <c r="O149" s="179">
        <v>38.46</v>
      </c>
      <c r="P149" s="154">
        <v>4</v>
      </c>
      <c r="Q149" s="99">
        <f>VLOOKUP(C149,Sheet1!B:F,2,0)</f>
        <v>0</v>
      </c>
      <c r="R149" s="99">
        <f>VLOOKUP(C149,Sheet1!B:F,3,0)</f>
        <v>0</v>
      </c>
      <c r="S149" s="99"/>
      <c r="T149" s="99">
        <f>VLOOKUP(C149,Sheet1!B:F,4,0)</f>
        <v>0</v>
      </c>
      <c r="U149" s="154">
        <v>1</v>
      </c>
      <c r="V149" s="154">
        <v>0</v>
      </c>
      <c r="W149" s="122">
        <v>0</v>
      </c>
      <c r="X149" s="122">
        <f t="shared" si="5"/>
        <v>1</v>
      </c>
      <c r="Y149" s="197" t="s">
        <v>94</v>
      </c>
      <c r="Z149" s="198" t="s">
        <v>498</v>
      </c>
    </row>
    <row r="150" ht="24" spans="1:26">
      <c r="A150" s="89" t="s">
        <v>483</v>
      </c>
      <c r="B150" s="84">
        <v>5</v>
      </c>
      <c r="C150" s="143" t="s">
        <v>499</v>
      </c>
      <c r="D150" s="82">
        <f t="shared" si="4"/>
        <v>39.765</v>
      </c>
      <c r="E150" s="83" t="s">
        <v>1123</v>
      </c>
      <c r="F150" s="83" t="s">
        <v>1123</v>
      </c>
      <c r="G150" s="143" t="s">
        <v>500</v>
      </c>
      <c r="H150" s="143" t="s">
        <v>501</v>
      </c>
      <c r="I150" s="177">
        <v>7561</v>
      </c>
      <c r="J150" s="177">
        <v>66.12</v>
      </c>
      <c r="K150" s="183"/>
      <c r="L150" s="177">
        <v>160.31</v>
      </c>
      <c r="M150" s="177">
        <v>10.37</v>
      </c>
      <c r="N150" s="178">
        <v>18</v>
      </c>
      <c r="O150" s="179">
        <v>16.07</v>
      </c>
      <c r="P150" s="154">
        <v>1</v>
      </c>
      <c r="Q150" s="99">
        <f>VLOOKUP(C150,Sheet1!B:F,2,0)</f>
        <v>9</v>
      </c>
      <c r="R150" s="99">
        <f>VLOOKUP(C150,Sheet1!B:F,3,0)</f>
        <v>0</v>
      </c>
      <c r="S150" s="99"/>
      <c r="T150" s="99">
        <f>VLOOKUP(C150,Sheet1!B:F,4,0)</f>
        <v>0</v>
      </c>
      <c r="U150" s="154">
        <v>2</v>
      </c>
      <c r="V150" s="154">
        <v>0</v>
      </c>
      <c r="W150" s="123">
        <v>1</v>
      </c>
      <c r="X150" s="122">
        <f t="shared" si="5"/>
        <v>3</v>
      </c>
      <c r="Y150" s="197" t="s">
        <v>76</v>
      </c>
      <c r="Z150" s="198" t="s">
        <v>503</v>
      </c>
    </row>
    <row r="151" ht="24" spans="1:26">
      <c r="A151" s="89" t="s">
        <v>483</v>
      </c>
      <c r="B151" s="84">
        <v>6</v>
      </c>
      <c r="C151" s="143" t="s">
        <v>504</v>
      </c>
      <c r="D151" s="82">
        <f t="shared" si="4"/>
        <v>50.431052631579</v>
      </c>
      <c r="E151" s="83" t="s">
        <v>1123</v>
      </c>
      <c r="F151" s="83" t="s">
        <v>1123</v>
      </c>
      <c r="G151" s="143" t="s">
        <v>506</v>
      </c>
      <c r="H151" s="143" t="s">
        <v>507</v>
      </c>
      <c r="I151" s="184">
        <v>5345.4</v>
      </c>
      <c r="J151" s="184">
        <v>33.2</v>
      </c>
      <c r="K151" s="184">
        <v>94.2</v>
      </c>
      <c r="L151" s="184">
        <v>43.5</v>
      </c>
      <c r="M151" s="184">
        <v>7.9</v>
      </c>
      <c r="N151" s="185">
        <v>45</v>
      </c>
      <c r="O151" s="186">
        <v>38.1</v>
      </c>
      <c r="P151" s="187">
        <v>5</v>
      </c>
      <c r="Q151" s="99">
        <f>VLOOKUP(C151,Sheet1!B:F,2,0)</f>
        <v>3</v>
      </c>
      <c r="R151" s="99">
        <f>VLOOKUP(C151,Sheet1!B:F,3,0)</f>
        <v>0</v>
      </c>
      <c r="S151" s="99"/>
      <c r="T151" s="99">
        <f>VLOOKUP(C151,Sheet1!B:F,4,0)</f>
        <v>1</v>
      </c>
      <c r="U151" s="187">
        <v>1</v>
      </c>
      <c r="V151" s="187">
        <v>2</v>
      </c>
      <c r="W151" s="123">
        <v>1</v>
      </c>
      <c r="X151" s="122">
        <f t="shared" si="5"/>
        <v>4</v>
      </c>
      <c r="Y151" s="152" t="s">
        <v>94</v>
      </c>
      <c r="Z151" s="198" t="s">
        <v>508</v>
      </c>
    </row>
    <row r="152" ht="37.5" spans="1:26">
      <c r="A152" s="89" t="s">
        <v>483</v>
      </c>
      <c r="B152" s="84">
        <v>7</v>
      </c>
      <c r="C152" s="143" t="s">
        <v>509</v>
      </c>
      <c r="D152" s="82">
        <f t="shared" si="4"/>
        <v>35.5427631578947</v>
      </c>
      <c r="E152" s="83" t="s">
        <v>1123</v>
      </c>
      <c r="F152" s="83" t="s">
        <v>1123</v>
      </c>
      <c r="G152" s="143" t="s">
        <v>510</v>
      </c>
      <c r="H152" s="143" t="s">
        <v>511</v>
      </c>
      <c r="I152" s="177">
        <v>12259</v>
      </c>
      <c r="J152" s="177">
        <v>31.5</v>
      </c>
      <c r="K152" s="177">
        <v>30</v>
      </c>
      <c r="L152" s="177">
        <v>30.8</v>
      </c>
      <c r="M152" s="177">
        <v>4.35</v>
      </c>
      <c r="N152" s="178">
        <v>68</v>
      </c>
      <c r="O152" s="179">
        <v>18.5</v>
      </c>
      <c r="P152" s="154">
        <v>3</v>
      </c>
      <c r="Q152" s="99">
        <f>VLOOKUP(C152,Sheet1!B:F,2,0)</f>
        <v>5</v>
      </c>
      <c r="R152" s="99">
        <f>VLOOKUP(C152,Sheet1!B:F,3,0)</f>
        <v>0</v>
      </c>
      <c r="S152" s="99"/>
      <c r="T152" s="99">
        <f>VLOOKUP(C152,Sheet1!B:F,4,0)</f>
        <v>0</v>
      </c>
      <c r="U152" s="154">
        <v>2</v>
      </c>
      <c r="V152" s="154">
        <v>0</v>
      </c>
      <c r="W152" s="123">
        <v>1</v>
      </c>
      <c r="X152" s="122">
        <f t="shared" si="5"/>
        <v>3</v>
      </c>
      <c r="Y152" s="197" t="s">
        <v>76</v>
      </c>
      <c r="Z152" s="198" t="s">
        <v>512</v>
      </c>
    </row>
    <row r="153" ht="144" spans="1:26">
      <c r="A153" s="89" t="s">
        <v>483</v>
      </c>
      <c r="B153" s="84">
        <v>8</v>
      </c>
      <c r="C153" s="143" t="s">
        <v>513</v>
      </c>
      <c r="D153" s="82">
        <f t="shared" si="4"/>
        <v>23.79625</v>
      </c>
      <c r="E153" s="83" t="s">
        <v>1120</v>
      </c>
      <c r="F153" s="83" t="s">
        <v>22</v>
      </c>
      <c r="G153" s="143" t="s">
        <v>322</v>
      </c>
      <c r="H153" s="143" t="s">
        <v>514</v>
      </c>
      <c r="I153" s="180">
        <v>1202</v>
      </c>
      <c r="J153" s="180">
        <v>42.37</v>
      </c>
      <c r="K153" s="180">
        <v>-36.75</v>
      </c>
      <c r="L153" s="180">
        <v>-26.58</v>
      </c>
      <c r="M153" s="180">
        <v>21.5</v>
      </c>
      <c r="N153" s="181">
        <v>51</v>
      </c>
      <c r="O153" s="182">
        <v>68</v>
      </c>
      <c r="P153" s="153">
        <v>0</v>
      </c>
      <c r="Q153" s="99">
        <f>VLOOKUP(C153,Sheet1!B:F,2,0)</f>
        <v>2</v>
      </c>
      <c r="R153" s="99">
        <f>VLOOKUP(C153,Sheet1!B:F,3,0)</f>
        <v>0</v>
      </c>
      <c r="S153" s="99"/>
      <c r="T153" s="99">
        <f>VLOOKUP(C153,Sheet1!B:F,4,0)</f>
        <v>0</v>
      </c>
      <c r="U153" s="153">
        <v>0</v>
      </c>
      <c r="V153" s="153">
        <v>0</v>
      </c>
      <c r="W153" s="122">
        <v>0</v>
      </c>
      <c r="X153" s="122">
        <f t="shared" si="5"/>
        <v>0</v>
      </c>
      <c r="Y153" s="152" t="s">
        <v>94</v>
      </c>
      <c r="Z153" s="198" t="s">
        <v>515</v>
      </c>
    </row>
    <row r="154" ht="24" spans="1:26">
      <c r="A154" s="89" t="s">
        <v>483</v>
      </c>
      <c r="B154" s="84">
        <v>9</v>
      </c>
      <c r="C154" s="143" t="s">
        <v>516</v>
      </c>
      <c r="D154" s="82">
        <f t="shared" si="4"/>
        <v>48.6936447368421</v>
      </c>
      <c r="E154" s="83" t="s">
        <v>1120</v>
      </c>
      <c r="F154" s="83" t="s">
        <v>20</v>
      </c>
      <c r="G154" s="143" t="s">
        <v>192</v>
      </c>
      <c r="H154" s="143" t="s">
        <v>518</v>
      </c>
      <c r="I154" s="177">
        <v>7775</v>
      </c>
      <c r="J154" s="177">
        <v>42.35</v>
      </c>
      <c r="K154" s="177">
        <v>200.49</v>
      </c>
      <c r="L154" s="177">
        <v>56.72</v>
      </c>
      <c r="M154" s="177">
        <v>6</v>
      </c>
      <c r="N154" s="178">
        <v>30</v>
      </c>
      <c r="O154" s="179">
        <v>11.28</v>
      </c>
      <c r="P154" s="154">
        <v>4</v>
      </c>
      <c r="Q154" s="99">
        <f>VLOOKUP(C154,Sheet1!B:F,2,0)</f>
        <v>4</v>
      </c>
      <c r="R154" s="99">
        <f>VLOOKUP(C154,Sheet1!B:F,3,0)</f>
        <v>0</v>
      </c>
      <c r="S154" s="99"/>
      <c r="T154" s="99">
        <f>VLOOKUP(C154,Sheet1!B:F,4,0)</f>
        <v>3</v>
      </c>
      <c r="U154" s="154">
        <v>1</v>
      </c>
      <c r="V154" s="154">
        <v>0</v>
      </c>
      <c r="W154" s="123">
        <v>1</v>
      </c>
      <c r="X154" s="122">
        <f t="shared" si="5"/>
        <v>2</v>
      </c>
      <c r="Y154" s="124" t="s">
        <v>101</v>
      </c>
      <c r="Z154" s="198" t="s">
        <v>519</v>
      </c>
    </row>
    <row r="155" ht="36" spans="1:26">
      <c r="A155" s="89" t="s">
        <v>483</v>
      </c>
      <c r="B155" s="84">
        <v>10</v>
      </c>
      <c r="C155" s="143" t="s">
        <v>520</v>
      </c>
      <c r="D155" s="82">
        <f t="shared" si="4"/>
        <v>57.2483684210526</v>
      </c>
      <c r="E155" s="83" t="s">
        <v>1120</v>
      </c>
      <c r="F155" s="83" t="s">
        <v>12</v>
      </c>
      <c r="G155" s="143" t="s">
        <v>521</v>
      </c>
      <c r="H155" s="143" t="s">
        <v>522</v>
      </c>
      <c r="I155" s="177">
        <v>31445.59</v>
      </c>
      <c r="J155" s="177">
        <v>28.12</v>
      </c>
      <c r="K155" s="177">
        <v>42.17</v>
      </c>
      <c r="L155" s="177">
        <v>10.35</v>
      </c>
      <c r="M155" s="177">
        <v>7.71</v>
      </c>
      <c r="N155" s="178">
        <v>280</v>
      </c>
      <c r="O155" s="179">
        <v>32.75</v>
      </c>
      <c r="P155" s="154">
        <v>3</v>
      </c>
      <c r="Q155" s="99">
        <f>VLOOKUP(C155,Sheet1!B:F,2,0)</f>
        <v>14</v>
      </c>
      <c r="R155" s="99">
        <f>VLOOKUP(C155,Sheet1!B:F,3,0)</f>
        <v>3</v>
      </c>
      <c r="S155" s="99"/>
      <c r="T155" s="99">
        <f>VLOOKUP(C155,Sheet1!B:F,4,0)</f>
        <v>0</v>
      </c>
      <c r="U155" s="154">
        <v>1</v>
      </c>
      <c r="V155" s="154">
        <v>1</v>
      </c>
      <c r="W155" s="123">
        <v>1</v>
      </c>
      <c r="X155" s="122">
        <f t="shared" si="5"/>
        <v>3</v>
      </c>
      <c r="Y155" s="124" t="s">
        <v>72</v>
      </c>
      <c r="Z155" s="198" t="s">
        <v>523</v>
      </c>
    </row>
    <row r="156" ht="48" spans="1:26">
      <c r="A156" s="89" t="s">
        <v>483</v>
      </c>
      <c r="B156" s="84">
        <v>11</v>
      </c>
      <c r="C156" s="143" t="s">
        <v>524</v>
      </c>
      <c r="D156" s="82">
        <f t="shared" si="4"/>
        <v>34.6049342105263</v>
      </c>
      <c r="E156" s="83" t="s">
        <v>1123</v>
      </c>
      <c r="F156" s="83" t="s">
        <v>1123</v>
      </c>
      <c r="G156" s="143" t="s">
        <v>525</v>
      </c>
      <c r="H156" s="143" t="s">
        <v>526</v>
      </c>
      <c r="I156" s="177">
        <v>15789.62</v>
      </c>
      <c r="J156" s="177">
        <v>32.41</v>
      </c>
      <c r="K156" s="177">
        <v>215.1</v>
      </c>
      <c r="L156" s="177">
        <v>60.21</v>
      </c>
      <c r="M156" s="177">
        <v>4.76</v>
      </c>
      <c r="N156" s="178">
        <v>37</v>
      </c>
      <c r="O156" s="179">
        <v>17.29</v>
      </c>
      <c r="P156" s="154"/>
      <c r="Q156" s="99">
        <f>VLOOKUP(C156,Sheet1!B:F,2,0)</f>
        <v>5</v>
      </c>
      <c r="R156" s="99">
        <f>VLOOKUP(C156,Sheet1!B:F,3,0)</f>
        <v>0</v>
      </c>
      <c r="S156" s="99"/>
      <c r="T156" s="99">
        <f>VLOOKUP(C156,Sheet1!B:F,4,0)</f>
        <v>0</v>
      </c>
      <c r="U156" s="154">
        <v>1</v>
      </c>
      <c r="V156" s="154"/>
      <c r="W156" s="123">
        <v>1</v>
      </c>
      <c r="X156" s="122">
        <f t="shared" si="5"/>
        <v>2</v>
      </c>
      <c r="Y156" s="152" t="s">
        <v>94</v>
      </c>
      <c r="Z156" s="198" t="s">
        <v>527</v>
      </c>
    </row>
    <row r="157" ht="24" spans="1:26">
      <c r="A157" s="89" t="s">
        <v>483</v>
      </c>
      <c r="B157" s="84">
        <v>12</v>
      </c>
      <c r="C157" s="143" t="s">
        <v>528</v>
      </c>
      <c r="D157" s="82">
        <f t="shared" si="4"/>
        <v>65.4213815789474</v>
      </c>
      <c r="E157" s="83" t="s">
        <v>1120</v>
      </c>
      <c r="F157" s="83" t="s">
        <v>20</v>
      </c>
      <c r="G157" s="143" t="s">
        <v>530</v>
      </c>
      <c r="H157" s="143" t="s">
        <v>531</v>
      </c>
      <c r="I157" s="188">
        <v>292354.13</v>
      </c>
      <c r="J157" s="188">
        <v>22.87</v>
      </c>
      <c r="K157" s="188">
        <v>25.95</v>
      </c>
      <c r="L157" s="188">
        <v>4.07</v>
      </c>
      <c r="M157" s="188">
        <v>3.03</v>
      </c>
      <c r="N157" s="181">
        <v>87</v>
      </c>
      <c r="O157" s="182">
        <v>19.8</v>
      </c>
      <c r="P157" s="154">
        <v>4</v>
      </c>
      <c r="Q157" s="99">
        <f>VLOOKUP(C157,Sheet1!B:F,2,0)</f>
        <v>11</v>
      </c>
      <c r="R157" s="99">
        <f>VLOOKUP(C157,Sheet1!B:F,3,0)</f>
        <v>0</v>
      </c>
      <c r="S157" s="99"/>
      <c r="T157" s="99">
        <f>VLOOKUP(C157,Sheet1!B:F,4,0)</f>
        <v>1</v>
      </c>
      <c r="U157" s="153">
        <v>2</v>
      </c>
      <c r="V157" s="153">
        <v>1</v>
      </c>
      <c r="W157" s="123">
        <v>1</v>
      </c>
      <c r="X157" s="122">
        <f t="shared" si="5"/>
        <v>4</v>
      </c>
      <c r="Y157" s="152" t="s">
        <v>76</v>
      </c>
      <c r="Z157" s="198" t="s">
        <v>527</v>
      </c>
    </row>
    <row r="158" ht="24" spans="1:26">
      <c r="A158" s="89" t="s">
        <v>483</v>
      </c>
      <c r="B158" s="84">
        <v>13</v>
      </c>
      <c r="C158" s="143" t="s">
        <v>532</v>
      </c>
      <c r="D158" s="82">
        <f t="shared" si="4"/>
        <v>53.6369868421053</v>
      </c>
      <c r="E158" s="83" t="s">
        <v>1120</v>
      </c>
      <c r="F158" s="83" t="s">
        <v>20</v>
      </c>
      <c r="G158" s="170" t="s">
        <v>534</v>
      </c>
      <c r="H158" s="170" t="s">
        <v>535</v>
      </c>
      <c r="I158" s="189">
        <v>41134.39</v>
      </c>
      <c r="J158" s="189">
        <v>24.05</v>
      </c>
      <c r="K158" s="189">
        <v>32.42</v>
      </c>
      <c r="L158" s="189">
        <v>39.44</v>
      </c>
      <c r="M158" s="189">
        <v>3.32</v>
      </c>
      <c r="N158" s="178">
        <v>51</v>
      </c>
      <c r="O158" s="179">
        <v>15.7</v>
      </c>
      <c r="P158" s="154">
        <v>2</v>
      </c>
      <c r="Q158" s="99">
        <f>VLOOKUP(C158,Sheet1!B:F,2,0)</f>
        <v>11</v>
      </c>
      <c r="R158" s="99">
        <f>VLOOKUP(C158,Sheet1!B:F,3,0)</f>
        <v>0</v>
      </c>
      <c r="S158" s="99"/>
      <c r="T158" s="99">
        <f>VLOOKUP(C158,Sheet1!B:F,4,0)</f>
        <v>0</v>
      </c>
      <c r="U158" s="154">
        <v>1</v>
      </c>
      <c r="V158" s="154">
        <v>1</v>
      </c>
      <c r="W158" s="123">
        <v>1</v>
      </c>
      <c r="X158" s="122">
        <f t="shared" si="5"/>
        <v>3</v>
      </c>
      <c r="Y158" s="197" t="s">
        <v>197</v>
      </c>
      <c r="Z158" s="198" t="s">
        <v>527</v>
      </c>
    </row>
    <row r="159" ht="24" spans="1:26">
      <c r="A159" s="89" t="s">
        <v>483</v>
      </c>
      <c r="B159" s="84">
        <v>14</v>
      </c>
      <c r="C159" s="143" t="s">
        <v>536</v>
      </c>
      <c r="D159" s="82">
        <f t="shared" si="4"/>
        <v>63.5919736842105</v>
      </c>
      <c r="E159" s="83" t="s">
        <v>1120</v>
      </c>
      <c r="F159" s="83" t="s">
        <v>22</v>
      </c>
      <c r="G159" s="143" t="s">
        <v>157</v>
      </c>
      <c r="H159" s="143" t="s">
        <v>537</v>
      </c>
      <c r="I159" s="177">
        <v>35692</v>
      </c>
      <c r="J159" s="177">
        <v>41.3</v>
      </c>
      <c r="K159" s="177">
        <v>108.3</v>
      </c>
      <c r="L159" s="177">
        <v>22.8</v>
      </c>
      <c r="M159" s="177">
        <v>4.4</v>
      </c>
      <c r="N159" s="178">
        <v>78</v>
      </c>
      <c r="O159" s="179">
        <v>18</v>
      </c>
      <c r="P159" s="154">
        <v>1</v>
      </c>
      <c r="Q159" s="99">
        <f>VLOOKUP(C159,Sheet1!B:F,2,0)</f>
        <v>11</v>
      </c>
      <c r="R159" s="99">
        <f>VLOOKUP(C159,Sheet1!B:F,3,0)</f>
        <v>0</v>
      </c>
      <c r="S159" s="99"/>
      <c r="T159" s="99">
        <f>VLOOKUP(C159,Sheet1!B:F,4,0)</f>
        <v>4</v>
      </c>
      <c r="U159" s="154">
        <v>1</v>
      </c>
      <c r="V159" s="154">
        <v>1</v>
      </c>
      <c r="W159" s="123">
        <v>1</v>
      </c>
      <c r="X159" s="122">
        <f t="shared" si="5"/>
        <v>3</v>
      </c>
      <c r="Y159" s="197" t="s">
        <v>94</v>
      </c>
      <c r="Z159" s="198" t="s">
        <v>523</v>
      </c>
    </row>
    <row r="160" ht="36" spans="1:26">
      <c r="A160" s="89" t="s">
        <v>483</v>
      </c>
      <c r="B160" s="84">
        <v>15</v>
      </c>
      <c r="C160" s="143" t="s">
        <v>538</v>
      </c>
      <c r="D160" s="82">
        <f t="shared" si="4"/>
        <v>45.2165789473684</v>
      </c>
      <c r="E160" s="83" t="s">
        <v>1120</v>
      </c>
      <c r="F160" s="83" t="s">
        <v>12</v>
      </c>
      <c r="G160" s="143" t="s">
        <v>539</v>
      </c>
      <c r="H160" s="143" t="s">
        <v>540</v>
      </c>
      <c r="I160" s="184">
        <v>4710.9</v>
      </c>
      <c r="J160" s="184">
        <v>63.4</v>
      </c>
      <c r="K160" s="184">
        <v>95.2</v>
      </c>
      <c r="L160" s="184">
        <v>230.5</v>
      </c>
      <c r="M160" s="184">
        <v>8.9</v>
      </c>
      <c r="N160" s="185">
        <v>40</v>
      </c>
      <c r="O160" s="186">
        <v>39</v>
      </c>
      <c r="P160" s="187">
        <v>1</v>
      </c>
      <c r="Q160" s="99">
        <f>VLOOKUP(C160,Sheet1!B:F,2,0)</f>
        <v>13</v>
      </c>
      <c r="R160" s="99">
        <f>VLOOKUP(C160,Sheet1!B:F,3,0)</f>
        <v>5</v>
      </c>
      <c r="S160" s="99"/>
      <c r="T160" s="99">
        <f>VLOOKUP(C160,Sheet1!B:F,4,0)</f>
        <v>0</v>
      </c>
      <c r="U160" s="187">
        <v>0</v>
      </c>
      <c r="V160" s="187">
        <v>0</v>
      </c>
      <c r="W160" s="122">
        <v>0</v>
      </c>
      <c r="X160" s="122">
        <f t="shared" si="5"/>
        <v>0</v>
      </c>
      <c r="Y160" s="152" t="s">
        <v>94</v>
      </c>
      <c r="Z160" s="198" t="s">
        <v>508</v>
      </c>
    </row>
    <row r="161" ht="24" spans="1:26">
      <c r="A161" s="89" t="s">
        <v>483</v>
      </c>
      <c r="B161" s="84">
        <v>16</v>
      </c>
      <c r="C161" s="143" t="s">
        <v>541</v>
      </c>
      <c r="D161" s="82">
        <f t="shared" si="4"/>
        <v>30.5565921052632</v>
      </c>
      <c r="E161" s="83" t="s">
        <v>1120</v>
      </c>
      <c r="F161" s="83" t="s">
        <v>22</v>
      </c>
      <c r="G161" s="143" t="s">
        <v>542</v>
      </c>
      <c r="H161" s="143" t="s">
        <v>543</v>
      </c>
      <c r="I161" s="180">
        <v>8623</v>
      </c>
      <c r="J161" s="180">
        <v>46.35</v>
      </c>
      <c r="K161" s="180">
        <v>44.97</v>
      </c>
      <c r="L161" s="180">
        <v>97.17</v>
      </c>
      <c r="M161" s="180">
        <v>2.6</v>
      </c>
      <c r="N161" s="181">
        <v>21</v>
      </c>
      <c r="O161" s="182">
        <v>18</v>
      </c>
      <c r="P161" s="154">
        <v>0</v>
      </c>
      <c r="Q161" s="99">
        <f>VLOOKUP(C161,Sheet1!B:F,2,0)</f>
        <v>2</v>
      </c>
      <c r="R161" s="99">
        <f>VLOOKUP(C161,Sheet1!B:F,3,0)</f>
        <v>0</v>
      </c>
      <c r="S161" s="99"/>
      <c r="T161" s="99">
        <f>VLOOKUP(C161,Sheet1!B:F,4,0)</f>
        <v>0</v>
      </c>
      <c r="U161" s="153">
        <v>1</v>
      </c>
      <c r="V161" s="153">
        <v>0</v>
      </c>
      <c r="W161" s="123">
        <v>1</v>
      </c>
      <c r="X161" s="122">
        <f t="shared" si="5"/>
        <v>2</v>
      </c>
      <c r="Y161" s="152" t="s">
        <v>197</v>
      </c>
      <c r="Z161" s="198" t="s">
        <v>487</v>
      </c>
    </row>
    <row r="162" ht="24" spans="1:26">
      <c r="A162" s="89" t="s">
        <v>483</v>
      </c>
      <c r="B162" s="84">
        <v>17</v>
      </c>
      <c r="C162" s="143" t="s">
        <v>544</v>
      </c>
      <c r="D162" s="82">
        <f t="shared" si="4"/>
        <v>60.0871052631579</v>
      </c>
      <c r="E162" s="83" t="s">
        <v>1120</v>
      </c>
      <c r="F162" s="83" t="s">
        <v>22</v>
      </c>
      <c r="G162" s="143" t="s">
        <v>143</v>
      </c>
      <c r="H162" s="143" t="s">
        <v>545</v>
      </c>
      <c r="I162" s="177">
        <v>17613</v>
      </c>
      <c r="J162" s="177">
        <v>56.12</v>
      </c>
      <c r="K162" s="177">
        <v>169.35</v>
      </c>
      <c r="L162" s="177">
        <v>131</v>
      </c>
      <c r="M162" s="177">
        <v>4</v>
      </c>
      <c r="N162" s="178">
        <v>38</v>
      </c>
      <c r="O162" s="179">
        <v>17.76</v>
      </c>
      <c r="P162" s="154">
        <v>1</v>
      </c>
      <c r="Q162" s="99">
        <f>VLOOKUP(C162,Sheet1!B:F,2,0)</f>
        <v>18</v>
      </c>
      <c r="R162" s="99">
        <f>VLOOKUP(C162,Sheet1!B:F,3,0)</f>
        <v>5</v>
      </c>
      <c r="S162" s="99"/>
      <c r="T162" s="99">
        <f>VLOOKUP(C162,Sheet1!B:F,4,0)</f>
        <v>1</v>
      </c>
      <c r="U162" s="154">
        <v>2</v>
      </c>
      <c r="V162" s="154">
        <v>1</v>
      </c>
      <c r="W162" s="123">
        <v>1</v>
      </c>
      <c r="X162" s="122">
        <f t="shared" si="5"/>
        <v>4</v>
      </c>
      <c r="Y162" s="197" t="s">
        <v>76</v>
      </c>
      <c r="Z162" s="198" t="s">
        <v>546</v>
      </c>
    </row>
    <row r="163" ht="24" spans="1:26">
      <c r="A163" s="89" t="s">
        <v>483</v>
      </c>
      <c r="B163" s="84">
        <v>18</v>
      </c>
      <c r="C163" s="143" t="s">
        <v>547</v>
      </c>
      <c r="D163" s="82">
        <f t="shared" si="4"/>
        <v>40.60875</v>
      </c>
      <c r="E163" s="83" t="s">
        <v>1120</v>
      </c>
      <c r="F163" s="83" t="s">
        <v>16</v>
      </c>
      <c r="G163" s="143" t="s">
        <v>548</v>
      </c>
      <c r="H163" s="143" t="s">
        <v>549</v>
      </c>
      <c r="I163" s="177">
        <v>8433.83</v>
      </c>
      <c r="J163" s="177">
        <v>80.87</v>
      </c>
      <c r="K163" s="177">
        <v>1447.35</v>
      </c>
      <c r="L163" s="177">
        <v>816.09</v>
      </c>
      <c r="M163" s="177">
        <v>5.26</v>
      </c>
      <c r="N163" s="178">
        <v>37</v>
      </c>
      <c r="O163" s="179">
        <v>21.8</v>
      </c>
      <c r="P163" s="154">
        <v>1</v>
      </c>
      <c r="Q163" s="99">
        <f>VLOOKUP(C163,Sheet1!B:F,2,0)</f>
        <v>1</v>
      </c>
      <c r="R163" s="99">
        <f>VLOOKUP(C163,Sheet1!B:F,3,0)</f>
        <v>4</v>
      </c>
      <c r="S163" s="99"/>
      <c r="T163" s="99">
        <f>VLOOKUP(C163,Sheet1!B:F,4,0)</f>
        <v>0</v>
      </c>
      <c r="U163" s="154"/>
      <c r="V163" s="154"/>
      <c r="W163" s="122">
        <v>0</v>
      </c>
      <c r="X163" s="122">
        <f t="shared" si="5"/>
        <v>0</v>
      </c>
      <c r="Y163" s="124" t="s">
        <v>72</v>
      </c>
      <c r="Z163" s="198" t="s">
        <v>523</v>
      </c>
    </row>
    <row r="164" ht="24" spans="1:26">
      <c r="A164" s="89" t="s">
        <v>483</v>
      </c>
      <c r="B164" s="84">
        <v>19</v>
      </c>
      <c r="C164" s="143" t="s">
        <v>550</v>
      </c>
      <c r="D164" s="82">
        <f t="shared" si="4"/>
        <v>23.4081578947368</v>
      </c>
      <c r="E164" s="83" t="s">
        <v>1123</v>
      </c>
      <c r="F164" s="83" t="s">
        <v>1123</v>
      </c>
      <c r="G164" s="170" t="s">
        <v>551</v>
      </c>
      <c r="H164" s="143" t="s">
        <v>552</v>
      </c>
      <c r="I164" s="177">
        <v>7141.03</v>
      </c>
      <c r="J164" s="177">
        <v>30.68</v>
      </c>
      <c r="K164" s="177">
        <v>26.95</v>
      </c>
      <c r="L164" s="177">
        <v>39.14</v>
      </c>
      <c r="M164" s="177">
        <v>4.71</v>
      </c>
      <c r="N164" s="178">
        <v>33</v>
      </c>
      <c r="O164" s="179">
        <v>20</v>
      </c>
      <c r="P164" s="154">
        <v>2</v>
      </c>
      <c r="Q164" s="99">
        <f>VLOOKUP(C164,Sheet1!B:F,2,0)</f>
        <v>1</v>
      </c>
      <c r="R164" s="99">
        <f>VLOOKUP(C164,Sheet1!B:F,3,0)</f>
        <v>0</v>
      </c>
      <c r="S164" s="99"/>
      <c r="T164" s="99">
        <f>VLOOKUP(C164,Sheet1!B:F,4,0)</f>
        <v>0</v>
      </c>
      <c r="U164" s="154">
        <v>0</v>
      </c>
      <c r="V164" s="154">
        <v>0</v>
      </c>
      <c r="W164" s="122">
        <v>0</v>
      </c>
      <c r="X164" s="122">
        <f t="shared" si="5"/>
        <v>0</v>
      </c>
      <c r="Y164" s="197" t="s">
        <v>94</v>
      </c>
      <c r="Z164" s="198" t="s">
        <v>519</v>
      </c>
    </row>
    <row r="165" ht="48" spans="1:26">
      <c r="A165" s="89" t="s">
        <v>483</v>
      </c>
      <c r="B165" s="84">
        <v>20</v>
      </c>
      <c r="C165" s="143" t="s">
        <v>553</v>
      </c>
      <c r="D165" s="82">
        <f t="shared" si="4"/>
        <v>52.8208421052632</v>
      </c>
      <c r="E165" s="83" t="s">
        <v>1123</v>
      </c>
      <c r="F165" s="83" t="s">
        <v>1123</v>
      </c>
      <c r="G165" s="143" t="s">
        <v>308</v>
      </c>
      <c r="H165" s="143" t="s">
        <v>555</v>
      </c>
      <c r="I165" s="177">
        <v>38723.2</v>
      </c>
      <c r="J165" s="190">
        <v>5.18</v>
      </c>
      <c r="K165" s="190">
        <v>97.98</v>
      </c>
      <c r="L165" s="190">
        <v>16.22</v>
      </c>
      <c r="M165" s="190">
        <v>3.47</v>
      </c>
      <c r="N165" s="178">
        <v>41</v>
      </c>
      <c r="O165" s="179">
        <v>11.48</v>
      </c>
      <c r="P165" s="154">
        <v>0</v>
      </c>
      <c r="Q165" s="99">
        <f>VLOOKUP(C165,Sheet1!B:F,2,0)</f>
        <v>22</v>
      </c>
      <c r="R165" s="99">
        <f>VLOOKUP(C165,Sheet1!B:F,3,0)</f>
        <v>10</v>
      </c>
      <c r="S165" s="99"/>
      <c r="T165" s="99">
        <f>VLOOKUP(C165,Sheet1!B:F,4,0)</f>
        <v>3</v>
      </c>
      <c r="U165" s="154">
        <v>1</v>
      </c>
      <c r="V165" s="154">
        <v>0</v>
      </c>
      <c r="W165" s="122">
        <v>0</v>
      </c>
      <c r="X165" s="122">
        <f t="shared" si="5"/>
        <v>1</v>
      </c>
      <c r="Y165" s="124" t="s">
        <v>72</v>
      </c>
      <c r="Z165" s="199" t="s">
        <v>556</v>
      </c>
    </row>
    <row r="166" ht="24" spans="1:26">
      <c r="A166" s="89" t="s">
        <v>483</v>
      </c>
      <c r="B166" s="84">
        <v>21</v>
      </c>
      <c r="C166" s="143" t="s">
        <v>557</v>
      </c>
      <c r="D166" s="82">
        <f t="shared" si="4"/>
        <v>56.5190526315789</v>
      </c>
      <c r="E166" s="83" t="s">
        <v>1120</v>
      </c>
      <c r="F166" s="83" t="s">
        <v>20</v>
      </c>
      <c r="G166" s="143" t="s">
        <v>192</v>
      </c>
      <c r="H166" s="143" t="s">
        <v>558</v>
      </c>
      <c r="I166" s="177">
        <v>25601.53</v>
      </c>
      <c r="J166" s="177">
        <v>4.14</v>
      </c>
      <c r="K166" s="177">
        <v>69.31</v>
      </c>
      <c r="L166" s="177">
        <v>98.41</v>
      </c>
      <c r="M166" s="177">
        <v>3.91</v>
      </c>
      <c r="N166" s="178">
        <v>128</v>
      </c>
      <c r="O166" s="179">
        <v>32.08</v>
      </c>
      <c r="P166" s="154">
        <v>1</v>
      </c>
      <c r="Q166" s="99">
        <f>VLOOKUP(C166,Sheet1!B:F,2,0)</f>
        <v>17</v>
      </c>
      <c r="R166" s="99">
        <f>VLOOKUP(C166,Sheet1!B:F,3,0)</f>
        <v>0</v>
      </c>
      <c r="S166" s="99"/>
      <c r="T166" s="99">
        <f>VLOOKUP(C166,Sheet1!B:F,4,0)</f>
        <v>2</v>
      </c>
      <c r="U166" s="154">
        <v>0</v>
      </c>
      <c r="V166" s="154">
        <v>1</v>
      </c>
      <c r="W166" s="123">
        <v>1</v>
      </c>
      <c r="X166" s="122">
        <f t="shared" si="5"/>
        <v>2</v>
      </c>
      <c r="Y166" s="124" t="s">
        <v>72</v>
      </c>
      <c r="Z166" s="198" t="s">
        <v>515</v>
      </c>
    </row>
    <row r="167" ht="171" spans="1:26">
      <c r="A167" s="89" t="s">
        <v>483</v>
      </c>
      <c r="B167" s="84">
        <v>22</v>
      </c>
      <c r="C167" s="143" t="s">
        <v>559</v>
      </c>
      <c r="D167" s="82">
        <f t="shared" si="4"/>
        <v>36.3805263157895</v>
      </c>
      <c r="E167" s="83" t="s">
        <v>1120</v>
      </c>
      <c r="F167" s="83" t="s">
        <v>22</v>
      </c>
      <c r="G167" s="143" t="s">
        <v>157</v>
      </c>
      <c r="H167" s="143" t="s">
        <v>561</v>
      </c>
      <c r="I167" s="184">
        <v>4811.1</v>
      </c>
      <c r="J167" s="184">
        <v>54</v>
      </c>
      <c r="K167" s="184">
        <v>32.4</v>
      </c>
      <c r="L167" s="184">
        <v>2.5</v>
      </c>
      <c r="M167" s="184">
        <v>4.2</v>
      </c>
      <c r="N167" s="185">
        <v>14</v>
      </c>
      <c r="O167" s="186">
        <v>70</v>
      </c>
      <c r="P167" s="187">
        <v>2</v>
      </c>
      <c r="Q167" s="99">
        <f>VLOOKUP(C167,Sheet1!B:F,2,0)</f>
        <v>5</v>
      </c>
      <c r="R167" s="99">
        <f>VLOOKUP(C167,Sheet1!B:F,3,0)</f>
        <v>0</v>
      </c>
      <c r="S167" s="99"/>
      <c r="T167" s="99">
        <f>VLOOKUP(C167,Sheet1!B:F,4,0)</f>
        <v>0</v>
      </c>
      <c r="U167" s="187">
        <v>1</v>
      </c>
      <c r="V167" s="187">
        <v>1</v>
      </c>
      <c r="W167" s="123">
        <v>1</v>
      </c>
      <c r="X167" s="122">
        <f t="shared" si="5"/>
        <v>3</v>
      </c>
      <c r="Y167" s="152" t="s">
        <v>94</v>
      </c>
      <c r="Z167" s="198" t="s">
        <v>508</v>
      </c>
    </row>
    <row r="168" ht="48" spans="1:26">
      <c r="A168" s="89" t="s">
        <v>483</v>
      </c>
      <c r="B168" s="84">
        <v>23</v>
      </c>
      <c r="C168" s="143" t="s">
        <v>562</v>
      </c>
      <c r="D168" s="82">
        <f t="shared" si="4"/>
        <v>43.3286842105263</v>
      </c>
      <c r="E168" s="83" t="s">
        <v>1120</v>
      </c>
      <c r="F168" s="83" t="s">
        <v>22</v>
      </c>
      <c r="G168" s="143" t="s">
        <v>199</v>
      </c>
      <c r="H168" s="143" t="s">
        <v>564</v>
      </c>
      <c r="I168" s="177">
        <v>2746.16</v>
      </c>
      <c r="J168" s="190">
        <v>64.44</v>
      </c>
      <c r="K168" s="190">
        <v>378.5</v>
      </c>
      <c r="L168" s="190">
        <v>-3.95</v>
      </c>
      <c r="M168" s="190">
        <v>9.69</v>
      </c>
      <c r="N168" s="178">
        <v>37</v>
      </c>
      <c r="O168" s="179">
        <v>44.05</v>
      </c>
      <c r="P168" s="154">
        <v>1</v>
      </c>
      <c r="Q168" s="99">
        <f>VLOOKUP(C168,Sheet1!B:F,2,0)</f>
        <v>2</v>
      </c>
      <c r="R168" s="99">
        <f>VLOOKUP(C168,Sheet1!B:F,3,0)</f>
        <v>5</v>
      </c>
      <c r="S168" s="99"/>
      <c r="T168" s="99">
        <f>VLOOKUP(C168,Sheet1!B:F,4,0)</f>
        <v>0</v>
      </c>
      <c r="U168" s="154">
        <v>0</v>
      </c>
      <c r="V168" s="154">
        <v>0</v>
      </c>
      <c r="W168" s="123">
        <v>1</v>
      </c>
      <c r="X168" s="122">
        <f t="shared" si="5"/>
        <v>1</v>
      </c>
      <c r="Y168" s="197" t="s">
        <v>94</v>
      </c>
      <c r="Z168" s="198" t="s">
        <v>494</v>
      </c>
    </row>
    <row r="169" ht="36" spans="1:26">
      <c r="A169" s="89" t="s">
        <v>483</v>
      </c>
      <c r="B169" s="84">
        <v>24</v>
      </c>
      <c r="C169" s="170" t="s">
        <v>565</v>
      </c>
      <c r="D169" s="82">
        <f t="shared" si="4"/>
        <v>45.6421052631579</v>
      </c>
      <c r="E169" s="83" t="s">
        <v>1120</v>
      </c>
      <c r="F169" s="83" t="s">
        <v>22</v>
      </c>
      <c r="G169" s="170" t="s">
        <v>566</v>
      </c>
      <c r="H169" s="170" t="s">
        <v>567</v>
      </c>
      <c r="I169" s="184">
        <v>92966</v>
      </c>
      <c r="J169" s="184">
        <v>-2</v>
      </c>
      <c r="K169" s="184">
        <v>81</v>
      </c>
      <c r="L169" s="184">
        <v>56</v>
      </c>
      <c r="M169" s="184">
        <v>3.33</v>
      </c>
      <c r="N169" s="185">
        <v>71</v>
      </c>
      <c r="O169" s="186">
        <v>12.77</v>
      </c>
      <c r="P169" s="187">
        <v>0</v>
      </c>
      <c r="Q169" s="99">
        <f>VLOOKUP(C169,Sheet1!B:F,2,0)</f>
        <v>12</v>
      </c>
      <c r="R169" s="99">
        <f>VLOOKUP(C169,Sheet1!B:F,3,0)</f>
        <v>0</v>
      </c>
      <c r="S169" s="99"/>
      <c r="T169" s="99">
        <f>VLOOKUP(C169,Sheet1!B:F,4,0)</f>
        <v>0</v>
      </c>
      <c r="U169" s="187">
        <v>1</v>
      </c>
      <c r="V169" s="187">
        <v>1</v>
      </c>
      <c r="W169" s="123">
        <v>1</v>
      </c>
      <c r="X169" s="122">
        <f t="shared" si="5"/>
        <v>3</v>
      </c>
      <c r="Y169" s="124" t="s">
        <v>72</v>
      </c>
      <c r="Z169" s="200" t="s">
        <v>569</v>
      </c>
    </row>
    <row r="170" ht="24" spans="1:26">
      <c r="A170" s="89" t="s">
        <v>483</v>
      </c>
      <c r="B170" s="84">
        <v>25</v>
      </c>
      <c r="C170" s="143" t="s">
        <v>570</v>
      </c>
      <c r="D170" s="82">
        <f t="shared" si="4"/>
        <v>45.34</v>
      </c>
      <c r="E170" s="83" t="s">
        <v>1120</v>
      </c>
      <c r="F170" s="83" t="s">
        <v>20</v>
      </c>
      <c r="G170" s="143" t="s">
        <v>192</v>
      </c>
      <c r="H170" s="143" t="s">
        <v>572</v>
      </c>
      <c r="I170" s="184">
        <v>34915</v>
      </c>
      <c r="J170" s="184">
        <v>1.6</v>
      </c>
      <c r="K170" s="184">
        <v>147.3</v>
      </c>
      <c r="L170" s="184">
        <v>223.9</v>
      </c>
      <c r="M170" s="184">
        <v>3.2</v>
      </c>
      <c r="N170" s="185">
        <v>34</v>
      </c>
      <c r="O170" s="186">
        <v>28.1</v>
      </c>
      <c r="P170" s="187">
        <v>0</v>
      </c>
      <c r="Q170" s="99">
        <f>VLOOKUP(C170,Sheet1!B:F,2,0)</f>
        <v>16</v>
      </c>
      <c r="R170" s="99">
        <f>VLOOKUP(C170,Sheet1!B:F,3,0)</f>
        <v>0</v>
      </c>
      <c r="S170" s="99"/>
      <c r="T170" s="99">
        <f>VLOOKUP(C170,Sheet1!B:F,4,0)</f>
        <v>0</v>
      </c>
      <c r="U170" s="187">
        <v>1</v>
      </c>
      <c r="V170" s="187">
        <v>1</v>
      </c>
      <c r="W170" s="122">
        <v>0</v>
      </c>
      <c r="X170" s="122">
        <f t="shared" si="5"/>
        <v>2</v>
      </c>
      <c r="Y170" s="152" t="s">
        <v>76</v>
      </c>
      <c r="Z170" s="198" t="s">
        <v>508</v>
      </c>
    </row>
    <row r="171" ht="36" spans="1:26">
      <c r="A171" s="89" t="s">
        <v>483</v>
      </c>
      <c r="B171" s="84">
        <v>26</v>
      </c>
      <c r="C171" s="143" t="s">
        <v>574</v>
      </c>
      <c r="D171" s="82">
        <f t="shared" si="4"/>
        <v>42.2249078947368</v>
      </c>
      <c r="E171" s="83" t="s">
        <v>1120</v>
      </c>
      <c r="F171" s="83" t="s">
        <v>20</v>
      </c>
      <c r="G171" s="143" t="s">
        <v>575</v>
      </c>
      <c r="H171" s="143" t="s">
        <v>576</v>
      </c>
      <c r="I171" s="177">
        <v>28885.41</v>
      </c>
      <c r="J171" s="177">
        <v>43.15</v>
      </c>
      <c r="K171" s="177">
        <v>51.46</v>
      </c>
      <c r="L171" s="177">
        <v>11.03</v>
      </c>
      <c r="M171" s="177">
        <v>4.145</v>
      </c>
      <c r="N171" s="178">
        <v>24</v>
      </c>
      <c r="O171" s="179">
        <v>17.14</v>
      </c>
      <c r="P171" s="154">
        <v>0</v>
      </c>
      <c r="Q171" s="99">
        <f>VLOOKUP(C171,Sheet1!B:F,2,0)</f>
        <v>7</v>
      </c>
      <c r="R171" s="99">
        <f>VLOOKUP(C171,Sheet1!B:F,3,0)</f>
        <v>0</v>
      </c>
      <c r="S171" s="99"/>
      <c r="T171" s="99">
        <f>VLOOKUP(C171,Sheet1!B:F,4,0)</f>
        <v>0</v>
      </c>
      <c r="U171" s="154">
        <v>0</v>
      </c>
      <c r="V171" s="154">
        <v>0</v>
      </c>
      <c r="W171" s="123">
        <v>1</v>
      </c>
      <c r="X171" s="122">
        <f t="shared" si="5"/>
        <v>1</v>
      </c>
      <c r="Y171" s="197" t="s">
        <v>94</v>
      </c>
      <c r="Z171" s="198" t="s">
        <v>546</v>
      </c>
    </row>
    <row r="172" ht="24" spans="1:26">
      <c r="A172" s="89" t="s">
        <v>483</v>
      </c>
      <c r="B172" s="84">
        <v>27</v>
      </c>
      <c r="C172" s="171" t="s">
        <v>577</v>
      </c>
      <c r="D172" s="82">
        <f t="shared" si="4"/>
        <v>29.8936447368421</v>
      </c>
      <c r="E172" s="83" t="s">
        <v>1120</v>
      </c>
      <c r="F172" s="83" t="s">
        <v>22</v>
      </c>
      <c r="G172" s="171" t="s">
        <v>146</v>
      </c>
      <c r="H172" s="171" t="s">
        <v>578</v>
      </c>
      <c r="I172" s="177">
        <v>10469.8</v>
      </c>
      <c r="J172" s="177">
        <v>30.43</v>
      </c>
      <c r="K172" s="177">
        <v>76.04</v>
      </c>
      <c r="L172" s="177">
        <v>659.8</v>
      </c>
      <c r="M172" s="177">
        <v>5.21</v>
      </c>
      <c r="N172" s="178">
        <v>10</v>
      </c>
      <c r="O172" s="179">
        <v>17.5</v>
      </c>
      <c r="P172" s="191">
        <v>0</v>
      </c>
      <c r="Q172" s="99">
        <f>VLOOKUP(C172,Sheet1!B:F,2,0)</f>
        <v>3</v>
      </c>
      <c r="R172" s="99">
        <f>VLOOKUP(C172,Sheet1!B:F,3,0)</f>
        <v>0</v>
      </c>
      <c r="S172" s="99"/>
      <c r="T172" s="99">
        <f>VLOOKUP(C172,Sheet1!B:F,4,0)</f>
        <v>0</v>
      </c>
      <c r="U172" s="191">
        <v>0</v>
      </c>
      <c r="V172" s="191">
        <v>0</v>
      </c>
      <c r="W172" s="122">
        <v>0</v>
      </c>
      <c r="X172" s="122">
        <f t="shared" si="5"/>
        <v>0</v>
      </c>
      <c r="Y172" s="197" t="s">
        <v>94</v>
      </c>
      <c r="Z172" s="198" t="s">
        <v>519</v>
      </c>
    </row>
    <row r="173" ht="108" spans="1:26">
      <c r="A173" s="89" t="s">
        <v>483</v>
      </c>
      <c r="B173" s="84">
        <v>28</v>
      </c>
      <c r="C173" s="143" t="s">
        <v>579</v>
      </c>
      <c r="D173" s="82">
        <f t="shared" si="4"/>
        <v>41.5001052631579</v>
      </c>
      <c r="E173" s="83" t="s">
        <v>1123</v>
      </c>
      <c r="F173" s="83" t="s">
        <v>1123</v>
      </c>
      <c r="G173" s="143" t="s">
        <v>580</v>
      </c>
      <c r="H173" s="143" t="s">
        <v>581</v>
      </c>
      <c r="I173" s="177">
        <v>7370</v>
      </c>
      <c r="J173" s="177">
        <v>53.6</v>
      </c>
      <c r="K173" s="177">
        <v>48.51</v>
      </c>
      <c r="L173" s="177">
        <v>68.71</v>
      </c>
      <c r="M173" s="177">
        <v>4.6</v>
      </c>
      <c r="N173" s="178">
        <v>32</v>
      </c>
      <c r="O173" s="179">
        <v>19</v>
      </c>
      <c r="P173" s="154"/>
      <c r="Q173" s="99">
        <f>VLOOKUP(C173,Sheet1!B:F,2,0)</f>
        <v>2</v>
      </c>
      <c r="R173" s="99">
        <f>VLOOKUP(C173,Sheet1!B:F,3,0)</f>
        <v>0</v>
      </c>
      <c r="S173" s="99"/>
      <c r="T173" s="99">
        <f>VLOOKUP(C173,Sheet1!B:F,4,0)</f>
        <v>5</v>
      </c>
      <c r="U173" s="195">
        <v>1</v>
      </c>
      <c r="V173" s="195"/>
      <c r="W173" s="122">
        <v>0</v>
      </c>
      <c r="X173" s="122">
        <f t="shared" si="5"/>
        <v>1</v>
      </c>
      <c r="Y173" s="201" t="s">
        <v>582</v>
      </c>
      <c r="Z173" s="199" t="s">
        <v>556</v>
      </c>
    </row>
    <row r="174" ht="24" spans="1:26">
      <c r="A174" s="89" t="s">
        <v>483</v>
      </c>
      <c r="B174" s="84">
        <v>29</v>
      </c>
      <c r="C174" s="143" t="s">
        <v>583</v>
      </c>
      <c r="D174" s="82">
        <f t="shared" si="4"/>
        <v>35.125</v>
      </c>
      <c r="E174" s="83" t="s">
        <v>1120</v>
      </c>
      <c r="F174" s="83" t="s">
        <v>20</v>
      </c>
      <c r="G174" s="143" t="s">
        <v>192</v>
      </c>
      <c r="H174" s="143" t="s">
        <v>584</v>
      </c>
      <c r="I174" s="177">
        <v>10257</v>
      </c>
      <c r="J174" s="177">
        <v>77</v>
      </c>
      <c r="K174" s="177">
        <v>1366</v>
      </c>
      <c r="L174" s="177">
        <v>152</v>
      </c>
      <c r="M174" s="177">
        <v>4.85</v>
      </c>
      <c r="N174" s="178">
        <v>41</v>
      </c>
      <c r="O174" s="179">
        <v>17.8</v>
      </c>
      <c r="P174" s="154">
        <v>3</v>
      </c>
      <c r="Q174" s="99">
        <f>VLOOKUP(C174,Sheet1!B:F,2,0)</f>
        <v>0</v>
      </c>
      <c r="R174" s="99">
        <f>VLOOKUP(C174,Sheet1!B:F,3,0)</f>
        <v>0</v>
      </c>
      <c r="S174" s="99"/>
      <c r="T174" s="99">
        <f>VLOOKUP(C174,Sheet1!B:F,4,0)</f>
        <v>0</v>
      </c>
      <c r="U174" s="154">
        <v>0</v>
      </c>
      <c r="V174" s="154">
        <v>0</v>
      </c>
      <c r="W174" s="122">
        <v>0</v>
      </c>
      <c r="X174" s="122">
        <f t="shared" si="5"/>
        <v>0</v>
      </c>
      <c r="Y174" s="124" t="s">
        <v>72</v>
      </c>
      <c r="Z174" s="198" t="s">
        <v>487</v>
      </c>
    </row>
    <row r="175" ht="36" spans="1:26">
      <c r="A175" s="89" t="s">
        <v>483</v>
      </c>
      <c r="B175" s="84">
        <v>30</v>
      </c>
      <c r="C175" s="143" t="s">
        <v>585</v>
      </c>
      <c r="D175" s="82">
        <f t="shared" si="4"/>
        <v>25.9040789473684</v>
      </c>
      <c r="E175" s="83" t="s">
        <v>1123</v>
      </c>
      <c r="F175" s="83" t="s">
        <v>1123</v>
      </c>
      <c r="G175" s="143" t="s">
        <v>586</v>
      </c>
      <c r="H175" s="143" t="s">
        <v>587</v>
      </c>
      <c r="I175" s="180">
        <v>18039.16</v>
      </c>
      <c r="J175" s="188">
        <v>50.82</v>
      </c>
      <c r="K175" s="188">
        <v>119.9</v>
      </c>
      <c r="L175" s="188">
        <v>225.94</v>
      </c>
      <c r="M175" s="180">
        <v>4.98</v>
      </c>
      <c r="N175" s="181">
        <v>12</v>
      </c>
      <c r="O175" s="182">
        <v>13.19</v>
      </c>
      <c r="P175" s="154">
        <v>0</v>
      </c>
      <c r="Q175" s="99">
        <f>VLOOKUP(C175,Sheet1!B:F,2,0)</f>
        <v>0</v>
      </c>
      <c r="R175" s="99">
        <f>VLOOKUP(C175,Sheet1!B:F,3,0)</f>
        <v>0</v>
      </c>
      <c r="S175" s="99"/>
      <c r="T175" s="99">
        <f>VLOOKUP(C175,Sheet1!B:F,4,0)</f>
        <v>0</v>
      </c>
      <c r="U175" s="153">
        <v>0</v>
      </c>
      <c r="V175" s="153">
        <v>0</v>
      </c>
      <c r="W175" s="122">
        <v>0</v>
      </c>
      <c r="X175" s="122">
        <f t="shared" si="5"/>
        <v>0</v>
      </c>
      <c r="Y175" s="124" t="s">
        <v>101</v>
      </c>
      <c r="Z175" s="198" t="s">
        <v>588</v>
      </c>
    </row>
    <row r="176" ht="24" spans="1:26">
      <c r="A176" s="89" t="s">
        <v>483</v>
      </c>
      <c r="B176" s="84">
        <v>31</v>
      </c>
      <c r="C176" s="143" t="s">
        <v>589</v>
      </c>
      <c r="D176" s="82">
        <f t="shared" si="4"/>
        <v>33.3157894736842</v>
      </c>
      <c r="E176" s="83" t="s">
        <v>1123</v>
      </c>
      <c r="F176" s="83" t="s">
        <v>1123</v>
      </c>
      <c r="G176" s="143" t="s">
        <v>129</v>
      </c>
      <c r="H176" s="143" t="s">
        <v>590</v>
      </c>
      <c r="I176" s="177">
        <v>44955.71</v>
      </c>
      <c r="J176" s="177">
        <v>36</v>
      </c>
      <c r="K176" s="177">
        <v>145</v>
      </c>
      <c r="L176" s="177">
        <v>82</v>
      </c>
      <c r="M176" s="177">
        <v>3.34</v>
      </c>
      <c r="N176" s="178">
        <v>63</v>
      </c>
      <c r="O176" s="179">
        <v>11.23</v>
      </c>
      <c r="P176" s="154">
        <v>0</v>
      </c>
      <c r="Q176" s="99">
        <f>VLOOKUP(C176,Sheet1!B:F,2,0)</f>
        <v>0</v>
      </c>
      <c r="R176" s="99">
        <f>VLOOKUP(C176,Sheet1!B:F,3,0)</f>
        <v>0</v>
      </c>
      <c r="S176" s="99"/>
      <c r="T176" s="99">
        <f>VLOOKUP(C176,Sheet1!B:F,4,0)</f>
        <v>0</v>
      </c>
      <c r="U176" s="154">
        <v>0</v>
      </c>
      <c r="V176" s="154">
        <v>0</v>
      </c>
      <c r="W176" s="122">
        <v>0</v>
      </c>
      <c r="X176" s="122">
        <f t="shared" si="5"/>
        <v>0</v>
      </c>
      <c r="Y176" s="197" t="s">
        <v>94</v>
      </c>
      <c r="Z176" s="198" t="s">
        <v>519</v>
      </c>
    </row>
    <row r="177" ht="24" spans="1:26">
      <c r="A177" s="89" t="s">
        <v>483</v>
      </c>
      <c r="B177" s="84">
        <v>32</v>
      </c>
      <c r="C177" s="143" t="s">
        <v>591</v>
      </c>
      <c r="D177" s="82">
        <f t="shared" si="4"/>
        <v>46.2809342105263</v>
      </c>
      <c r="E177" s="83" t="s">
        <v>1120</v>
      </c>
      <c r="F177" s="83" t="s">
        <v>36</v>
      </c>
      <c r="G177" s="143" t="s">
        <v>163</v>
      </c>
      <c r="H177" s="169" t="s">
        <v>592</v>
      </c>
      <c r="I177" s="177">
        <v>2573</v>
      </c>
      <c r="J177" s="177">
        <v>35.61</v>
      </c>
      <c r="K177" s="177">
        <v>51.32</v>
      </c>
      <c r="L177" s="177">
        <v>0</v>
      </c>
      <c r="M177" s="177">
        <v>7.86</v>
      </c>
      <c r="N177" s="178">
        <v>65</v>
      </c>
      <c r="O177" s="179">
        <v>38.6</v>
      </c>
      <c r="P177" s="154">
        <v>1</v>
      </c>
      <c r="Q177" s="99">
        <f>VLOOKUP(C177,Sheet1!B:F,2,0)</f>
        <v>11</v>
      </c>
      <c r="R177" s="99">
        <f>VLOOKUP(C177,Sheet1!B:F,3,0)</f>
        <v>0</v>
      </c>
      <c r="S177" s="99"/>
      <c r="T177" s="99">
        <f>VLOOKUP(C177,Sheet1!B:F,4,0)</f>
        <v>0</v>
      </c>
      <c r="U177" s="154">
        <v>1</v>
      </c>
      <c r="V177" s="154">
        <v>1</v>
      </c>
      <c r="W177" s="122">
        <v>0</v>
      </c>
      <c r="X177" s="122">
        <f t="shared" si="5"/>
        <v>2</v>
      </c>
      <c r="Y177" s="197" t="s">
        <v>94</v>
      </c>
      <c r="Z177" s="198" t="s">
        <v>503</v>
      </c>
    </row>
    <row r="178" ht="24" spans="1:26">
      <c r="A178" s="89" t="s">
        <v>483</v>
      </c>
      <c r="B178" s="84">
        <v>33</v>
      </c>
      <c r="C178" s="143" t="s">
        <v>593</v>
      </c>
      <c r="D178" s="82">
        <f t="shared" si="4"/>
        <v>28</v>
      </c>
      <c r="E178" s="83" t="s">
        <v>1120</v>
      </c>
      <c r="F178" s="83" t="s">
        <v>20</v>
      </c>
      <c r="G178" s="143" t="s">
        <v>192</v>
      </c>
      <c r="H178" s="143" t="s">
        <v>594</v>
      </c>
      <c r="I178" s="177">
        <v>10971.59</v>
      </c>
      <c r="J178" s="177">
        <v>0.77</v>
      </c>
      <c r="K178" s="177">
        <v>455.45</v>
      </c>
      <c r="L178" s="177">
        <v>20.57</v>
      </c>
      <c r="M178" s="177">
        <v>4.48</v>
      </c>
      <c r="N178" s="178">
        <v>33</v>
      </c>
      <c r="O178" s="179">
        <v>11.8</v>
      </c>
      <c r="P178" s="154">
        <v>2</v>
      </c>
      <c r="Q178" s="99">
        <f>VLOOKUP(C178,Sheet1!B:F,2,0)</f>
        <v>1</v>
      </c>
      <c r="R178" s="99">
        <f>VLOOKUP(C178,Sheet1!B:F,3,0)</f>
        <v>0</v>
      </c>
      <c r="S178" s="99"/>
      <c r="T178" s="99">
        <f>VLOOKUP(C178,Sheet1!B:F,4,0)</f>
        <v>0</v>
      </c>
      <c r="U178" s="154">
        <v>0</v>
      </c>
      <c r="V178" s="154">
        <v>0</v>
      </c>
      <c r="W178" s="123">
        <v>1</v>
      </c>
      <c r="X178" s="122">
        <f t="shared" si="5"/>
        <v>1</v>
      </c>
      <c r="Y178" s="197" t="s">
        <v>94</v>
      </c>
      <c r="Z178" s="198" t="s">
        <v>519</v>
      </c>
    </row>
    <row r="179" ht="24" spans="1:26">
      <c r="A179" s="89" t="s">
        <v>483</v>
      </c>
      <c r="B179" s="84">
        <v>34</v>
      </c>
      <c r="C179" s="143" t="s">
        <v>595</v>
      </c>
      <c r="D179" s="82">
        <f t="shared" si="4"/>
        <v>34.1966710526316</v>
      </c>
      <c r="E179" s="83" t="s">
        <v>1123</v>
      </c>
      <c r="F179" s="83" t="s">
        <v>1123</v>
      </c>
      <c r="G179" s="143" t="s">
        <v>596</v>
      </c>
      <c r="H179" s="143" t="s">
        <v>597</v>
      </c>
      <c r="I179" s="180">
        <v>11262</v>
      </c>
      <c r="J179" s="180">
        <v>28.21</v>
      </c>
      <c r="K179" s="180">
        <v>36.19</v>
      </c>
      <c r="L179" s="180">
        <v>25.36</v>
      </c>
      <c r="M179" s="180">
        <v>5.9</v>
      </c>
      <c r="N179" s="181">
        <v>25</v>
      </c>
      <c r="O179" s="182">
        <v>22</v>
      </c>
      <c r="P179" s="154">
        <v>1</v>
      </c>
      <c r="Q179" s="99">
        <f>VLOOKUP(C179,Sheet1!B:F,2,0)</f>
        <v>0</v>
      </c>
      <c r="R179" s="99">
        <f>VLOOKUP(C179,Sheet1!B:F,3,0)</f>
        <v>0</v>
      </c>
      <c r="S179" s="99"/>
      <c r="T179" s="99">
        <f>VLOOKUP(C179,Sheet1!B:F,4,0)</f>
        <v>0</v>
      </c>
      <c r="U179" s="153">
        <v>0</v>
      </c>
      <c r="V179" s="153">
        <v>0</v>
      </c>
      <c r="W179" s="123">
        <v>1</v>
      </c>
      <c r="X179" s="122">
        <f t="shared" si="5"/>
        <v>1</v>
      </c>
      <c r="Y179" s="152" t="s">
        <v>94</v>
      </c>
      <c r="Z179" s="198" t="s">
        <v>494</v>
      </c>
    </row>
    <row r="180" ht="24" spans="1:26">
      <c r="A180" s="89" t="s">
        <v>483</v>
      </c>
      <c r="B180" s="84">
        <v>35</v>
      </c>
      <c r="C180" s="143" t="s">
        <v>598</v>
      </c>
      <c r="D180" s="82">
        <f t="shared" si="4"/>
        <v>45.9571710526316</v>
      </c>
      <c r="E180" s="83" t="s">
        <v>1120</v>
      </c>
      <c r="F180" s="83" t="s">
        <v>12</v>
      </c>
      <c r="G180" s="143" t="s">
        <v>308</v>
      </c>
      <c r="H180" s="143" t="s">
        <v>599</v>
      </c>
      <c r="I180" s="180">
        <v>20095</v>
      </c>
      <c r="J180" s="180">
        <v>92.87</v>
      </c>
      <c r="K180" s="180">
        <v>100.6</v>
      </c>
      <c r="L180" s="180">
        <v>-7.36</v>
      </c>
      <c r="M180" s="180">
        <v>5.37</v>
      </c>
      <c r="N180" s="181">
        <v>70</v>
      </c>
      <c r="O180" s="182">
        <v>18</v>
      </c>
      <c r="P180" s="153">
        <v>0</v>
      </c>
      <c r="Q180" s="99">
        <f>VLOOKUP(C180,Sheet1!B:F,2,0)</f>
        <v>3</v>
      </c>
      <c r="R180" s="99">
        <f>VLOOKUP(C180,Sheet1!B:F,3,0)</f>
        <v>1</v>
      </c>
      <c r="S180" s="99"/>
      <c r="T180" s="99">
        <f>VLOOKUP(C180,Sheet1!B:F,4,0)</f>
        <v>0</v>
      </c>
      <c r="U180" s="153">
        <v>1</v>
      </c>
      <c r="V180" s="153">
        <v>0</v>
      </c>
      <c r="W180" s="122">
        <v>0</v>
      </c>
      <c r="X180" s="122">
        <f t="shared" si="5"/>
        <v>1</v>
      </c>
      <c r="Y180" s="152" t="s">
        <v>94</v>
      </c>
      <c r="Z180" s="198" t="s">
        <v>546</v>
      </c>
    </row>
    <row r="181" ht="24" spans="1:26">
      <c r="A181" s="89" t="s">
        <v>483</v>
      </c>
      <c r="B181" s="84">
        <v>36</v>
      </c>
      <c r="C181" s="143" t="s">
        <v>600</v>
      </c>
      <c r="D181" s="82">
        <f t="shared" si="4"/>
        <v>50.5012236842105</v>
      </c>
      <c r="E181" s="83" t="s">
        <v>1123</v>
      </c>
      <c r="F181" s="83" t="s">
        <v>1123</v>
      </c>
      <c r="G181" s="143" t="s">
        <v>601</v>
      </c>
      <c r="H181" s="143" t="s">
        <v>602</v>
      </c>
      <c r="I181" s="177">
        <v>54617</v>
      </c>
      <c r="J181" s="177">
        <v>30.35</v>
      </c>
      <c r="K181" s="177">
        <v>39.71</v>
      </c>
      <c r="L181" s="177">
        <v>39.5</v>
      </c>
      <c r="M181" s="177">
        <v>1.1</v>
      </c>
      <c r="N181" s="178">
        <v>28</v>
      </c>
      <c r="O181" s="179">
        <v>21</v>
      </c>
      <c r="P181" s="154">
        <v>8</v>
      </c>
      <c r="Q181" s="99">
        <f>VLOOKUP(C181,Sheet1!B:F,2,0)</f>
        <v>0</v>
      </c>
      <c r="R181" s="99">
        <f>VLOOKUP(C181,Sheet1!B:F,3,0)</f>
        <v>0</v>
      </c>
      <c r="S181" s="99"/>
      <c r="T181" s="99">
        <f>VLOOKUP(C181,Sheet1!B:F,4,0)</f>
        <v>2</v>
      </c>
      <c r="U181" s="154">
        <v>1</v>
      </c>
      <c r="V181" s="154">
        <v>1</v>
      </c>
      <c r="W181" s="123">
        <v>1</v>
      </c>
      <c r="X181" s="122">
        <f t="shared" si="5"/>
        <v>3</v>
      </c>
      <c r="Y181" s="197" t="s">
        <v>94</v>
      </c>
      <c r="Z181" s="198" t="s">
        <v>527</v>
      </c>
    </row>
    <row r="182" ht="24" spans="1:26">
      <c r="A182" s="89" t="s">
        <v>483</v>
      </c>
      <c r="B182" s="84">
        <v>37</v>
      </c>
      <c r="C182" s="143" t="s">
        <v>603</v>
      </c>
      <c r="D182" s="82">
        <f t="shared" si="4"/>
        <v>42.2614605263158</v>
      </c>
      <c r="E182" s="83" t="s">
        <v>1123</v>
      </c>
      <c r="F182" s="83" t="s">
        <v>1123</v>
      </c>
      <c r="G182" s="143" t="s">
        <v>129</v>
      </c>
      <c r="H182" s="143" t="s">
        <v>604</v>
      </c>
      <c r="I182" s="177">
        <v>6762.34</v>
      </c>
      <c r="J182" s="177">
        <v>45.37</v>
      </c>
      <c r="K182" s="177">
        <v>28.57</v>
      </c>
      <c r="L182" s="177">
        <v>64.5</v>
      </c>
      <c r="M182" s="177">
        <v>6.47</v>
      </c>
      <c r="N182" s="178">
        <v>42</v>
      </c>
      <c r="O182" s="179">
        <v>28</v>
      </c>
      <c r="P182" s="154">
        <v>2</v>
      </c>
      <c r="Q182" s="99">
        <f>VLOOKUP(C182,Sheet1!B:F,2,0)</f>
        <v>2</v>
      </c>
      <c r="R182" s="99">
        <f>VLOOKUP(C182,Sheet1!B:F,3,0)</f>
        <v>0</v>
      </c>
      <c r="S182" s="99"/>
      <c r="T182" s="99">
        <f>VLOOKUP(C182,Sheet1!B:F,4,0)</f>
        <v>0</v>
      </c>
      <c r="U182" s="154">
        <v>2</v>
      </c>
      <c r="V182" s="154">
        <v>2</v>
      </c>
      <c r="W182" s="123">
        <v>1</v>
      </c>
      <c r="X182" s="122">
        <f t="shared" si="5"/>
        <v>5</v>
      </c>
      <c r="Y182" s="197" t="s">
        <v>76</v>
      </c>
      <c r="Z182" s="198" t="s">
        <v>519</v>
      </c>
    </row>
    <row r="183" ht="36" spans="1:26">
      <c r="A183" s="89" t="s">
        <v>483</v>
      </c>
      <c r="B183" s="84">
        <v>38</v>
      </c>
      <c r="C183" s="143" t="s">
        <v>605</v>
      </c>
      <c r="D183" s="82">
        <f t="shared" si="4"/>
        <v>28.975</v>
      </c>
      <c r="E183" s="83" t="s">
        <v>1123</v>
      </c>
      <c r="F183" s="83" t="s">
        <v>1123</v>
      </c>
      <c r="G183" s="143" t="s">
        <v>606</v>
      </c>
      <c r="H183" s="143" t="s">
        <v>607</v>
      </c>
      <c r="I183" s="177">
        <v>10347.28</v>
      </c>
      <c r="J183" s="177">
        <v>51.8</v>
      </c>
      <c r="K183" s="177">
        <v>521.24</v>
      </c>
      <c r="L183" s="177">
        <v>59.99</v>
      </c>
      <c r="M183" s="177">
        <v>3.03</v>
      </c>
      <c r="N183" s="178">
        <v>10</v>
      </c>
      <c r="O183" s="179">
        <v>8.6</v>
      </c>
      <c r="P183" s="154">
        <v>0</v>
      </c>
      <c r="Q183" s="99">
        <f>VLOOKUP(C183,Sheet1!B:F,2,0)</f>
        <v>1</v>
      </c>
      <c r="R183" s="99">
        <f>VLOOKUP(C183,Sheet1!B:F,3,0)</f>
        <v>0</v>
      </c>
      <c r="S183" s="99"/>
      <c r="T183" s="99">
        <f>VLOOKUP(C183,Sheet1!B:F,4,0)</f>
        <v>0</v>
      </c>
      <c r="U183" s="154">
        <v>0</v>
      </c>
      <c r="V183" s="154">
        <v>0</v>
      </c>
      <c r="W183" s="122">
        <v>0</v>
      </c>
      <c r="X183" s="122">
        <f t="shared" si="5"/>
        <v>0</v>
      </c>
      <c r="Y183" s="197" t="s">
        <v>94</v>
      </c>
      <c r="Z183" s="198" t="s">
        <v>519</v>
      </c>
    </row>
    <row r="184" ht="24" spans="1:26">
      <c r="A184" s="89" t="s">
        <v>483</v>
      </c>
      <c r="B184" s="84">
        <v>39</v>
      </c>
      <c r="C184" s="143" t="s">
        <v>608</v>
      </c>
      <c r="D184" s="82">
        <f t="shared" si="4"/>
        <v>33.6521315789474</v>
      </c>
      <c r="E184" s="83" t="s">
        <v>1123</v>
      </c>
      <c r="F184" s="83" t="s">
        <v>1123</v>
      </c>
      <c r="G184" s="143" t="s">
        <v>129</v>
      </c>
      <c r="H184" s="143" t="s">
        <v>609</v>
      </c>
      <c r="I184" s="177">
        <v>48070.27</v>
      </c>
      <c r="J184" s="177">
        <v>31.18</v>
      </c>
      <c r="K184" s="177">
        <v>44.19</v>
      </c>
      <c r="L184" s="177">
        <v>50.22</v>
      </c>
      <c r="M184" s="177">
        <v>2.48</v>
      </c>
      <c r="N184" s="178">
        <v>111</v>
      </c>
      <c r="O184" s="179">
        <v>12.33</v>
      </c>
      <c r="P184" s="154">
        <v>0</v>
      </c>
      <c r="Q184" s="99">
        <f>VLOOKUP(C184,Sheet1!B:F,2,0)</f>
        <v>1</v>
      </c>
      <c r="R184" s="99">
        <f>VLOOKUP(C184,Sheet1!B:F,3,0)</f>
        <v>10</v>
      </c>
      <c r="S184" s="99"/>
      <c r="T184" s="99">
        <f>VLOOKUP(C184,Sheet1!B:F,4,0)</f>
        <v>0</v>
      </c>
      <c r="U184" s="154">
        <v>0</v>
      </c>
      <c r="V184" s="154">
        <v>0</v>
      </c>
      <c r="W184" s="122">
        <v>0</v>
      </c>
      <c r="X184" s="122">
        <f t="shared" si="5"/>
        <v>0</v>
      </c>
      <c r="Y184" s="197" t="s">
        <v>94</v>
      </c>
      <c r="Z184" s="198" t="s">
        <v>519</v>
      </c>
    </row>
    <row r="185" ht="48" spans="1:26">
      <c r="A185" s="89" t="s">
        <v>483</v>
      </c>
      <c r="B185" s="84">
        <v>40</v>
      </c>
      <c r="C185" s="170" t="s">
        <v>610</v>
      </c>
      <c r="D185" s="82">
        <f t="shared" si="4"/>
        <v>53.1689868421053</v>
      </c>
      <c r="E185" s="83" t="s">
        <v>1123</v>
      </c>
      <c r="F185" s="83" t="s">
        <v>1123</v>
      </c>
      <c r="G185" s="170" t="s">
        <v>612</v>
      </c>
      <c r="H185" s="170" t="s">
        <v>613</v>
      </c>
      <c r="I185" s="177">
        <v>24461</v>
      </c>
      <c r="J185" s="177">
        <v>51.33</v>
      </c>
      <c r="K185" s="177">
        <v>44.01</v>
      </c>
      <c r="L185" s="177">
        <v>43.07</v>
      </c>
      <c r="M185" s="177">
        <v>2.66</v>
      </c>
      <c r="N185" s="178">
        <v>15</v>
      </c>
      <c r="O185" s="192">
        <v>18</v>
      </c>
      <c r="P185" s="154"/>
      <c r="Q185" s="99">
        <f>VLOOKUP(C185,Sheet1!B:F,2,0)</f>
        <v>8</v>
      </c>
      <c r="R185" s="99">
        <f>VLOOKUP(C185,Sheet1!B:F,3,0)</f>
        <v>0</v>
      </c>
      <c r="S185" s="99"/>
      <c r="T185" s="99">
        <f>VLOOKUP(C185,Sheet1!B:F,4,0)</f>
        <v>3</v>
      </c>
      <c r="U185" s="154"/>
      <c r="V185" s="154"/>
      <c r="W185" s="123">
        <v>1</v>
      </c>
      <c r="X185" s="122">
        <f t="shared" si="5"/>
        <v>1</v>
      </c>
      <c r="Y185" s="197" t="s">
        <v>94</v>
      </c>
      <c r="Z185" s="198" t="s">
        <v>527</v>
      </c>
    </row>
    <row r="186" ht="24.75" spans="1:26">
      <c r="A186" s="89" t="s">
        <v>483</v>
      </c>
      <c r="B186" s="84">
        <v>41</v>
      </c>
      <c r="C186" s="143" t="s">
        <v>614</v>
      </c>
      <c r="D186" s="82">
        <f t="shared" si="4"/>
        <v>36.2509078947368</v>
      </c>
      <c r="E186" s="83" t="s">
        <v>1120</v>
      </c>
      <c r="F186" s="83" t="s">
        <v>22</v>
      </c>
      <c r="G186" s="143" t="s">
        <v>157</v>
      </c>
      <c r="H186" s="143" t="s">
        <v>615</v>
      </c>
      <c r="I186" s="180">
        <v>3127</v>
      </c>
      <c r="J186" s="180">
        <v>58.99</v>
      </c>
      <c r="K186" s="180">
        <v>55.83</v>
      </c>
      <c r="L186" s="180">
        <v>56.84</v>
      </c>
      <c r="M186" s="180">
        <v>8.91</v>
      </c>
      <c r="N186" s="181">
        <v>38</v>
      </c>
      <c r="O186" s="193">
        <v>32</v>
      </c>
      <c r="P186" s="154">
        <v>0</v>
      </c>
      <c r="Q186" s="99">
        <f>VLOOKUP(C186,Sheet1!B:F,2,0)</f>
        <v>5</v>
      </c>
      <c r="R186" s="99">
        <f>VLOOKUP(C186,Sheet1!B:F,3,0)</f>
        <v>0</v>
      </c>
      <c r="S186" s="99"/>
      <c r="T186" s="99">
        <f>VLOOKUP(C186,Sheet1!B:F,4,0)</f>
        <v>0</v>
      </c>
      <c r="U186" s="153">
        <v>1</v>
      </c>
      <c r="V186" s="153">
        <v>0</v>
      </c>
      <c r="W186" s="122">
        <v>0</v>
      </c>
      <c r="X186" s="122">
        <f t="shared" si="5"/>
        <v>1</v>
      </c>
      <c r="Y186" s="152" t="s">
        <v>94</v>
      </c>
      <c r="Z186" s="198" t="s">
        <v>494</v>
      </c>
    </row>
    <row r="187" ht="24" spans="1:26">
      <c r="A187" s="89" t="s">
        <v>483</v>
      </c>
      <c r="B187" s="84">
        <v>42</v>
      </c>
      <c r="C187" s="143" t="s">
        <v>616</v>
      </c>
      <c r="D187" s="82">
        <f t="shared" si="4"/>
        <v>30.1990789473684</v>
      </c>
      <c r="E187" s="83" t="s">
        <v>1123</v>
      </c>
      <c r="F187" s="83" t="s">
        <v>1123</v>
      </c>
      <c r="G187" s="143" t="s">
        <v>617</v>
      </c>
      <c r="H187" s="143" t="s">
        <v>618</v>
      </c>
      <c r="I187" s="184">
        <v>13717.1</v>
      </c>
      <c r="J187" s="184">
        <v>35.1</v>
      </c>
      <c r="K187" s="184">
        <v>49.6</v>
      </c>
      <c r="L187" s="184">
        <v>-12.5</v>
      </c>
      <c r="M187" s="184">
        <v>7.9</v>
      </c>
      <c r="N187" s="185">
        <v>7</v>
      </c>
      <c r="O187" s="194">
        <v>0.163</v>
      </c>
      <c r="P187" s="187">
        <v>0</v>
      </c>
      <c r="Q187" s="99">
        <f>VLOOKUP(C187,Sheet1!B:F,2,0)</f>
        <v>4</v>
      </c>
      <c r="R187" s="99">
        <f>VLOOKUP(C187,Sheet1!B:F,3,0)</f>
        <v>0</v>
      </c>
      <c r="S187" s="99"/>
      <c r="T187" s="99">
        <f>VLOOKUP(C187,Sheet1!B:F,4,0)</f>
        <v>0</v>
      </c>
      <c r="U187" s="187">
        <v>0</v>
      </c>
      <c r="V187" s="187">
        <v>0</v>
      </c>
      <c r="W187" s="122">
        <v>0</v>
      </c>
      <c r="X187" s="122">
        <f t="shared" si="5"/>
        <v>0</v>
      </c>
      <c r="Y187" s="152" t="s">
        <v>94</v>
      </c>
      <c r="Z187" s="198" t="s">
        <v>508</v>
      </c>
    </row>
    <row r="188" ht="36" spans="1:26">
      <c r="A188" s="89" t="s">
        <v>483</v>
      </c>
      <c r="B188" s="84">
        <v>43</v>
      </c>
      <c r="C188" s="143" t="s">
        <v>619</v>
      </c>
      <c r="D188" s="82">
        <f t="shared" si="4"/>
        <v>29.3010526315789</v>
      </c>
      <c r="E188" s="83" t="s">
        <v>1120</v>
      </c>
      <c r="F188" s="83" t="s">
        <v>22</v>
      </c>
      <c r="G188" s="143" t="s">
        <v>146</v>
      </c>
      <c r="H188" s="143" t="s">
        <v>620</v>
      </c>
      <c r="I188" s="180">
        <v>2274</v>
      </c>
      <c r="J188" s="180">
        <v>4.7</v>
      </c>
      <c r="K188" s="180">
        <v>48.6</v>
      </c>
      <c r="L188" s="180">
        <v>-69.56</v>
      </c>
      <c r="M188" s="180">
        <v>5.7</v>
      </c>
      <c r="N188" s="181">
        <v>7</v>
      </c>
      <c r="O188" s="193">
        <v>28</v>
      </c>
      <c r="P188" s="153">
        <v>10</v>
      </c>
      <c r="Q188" s="99">
        <f>VLOOKUP(C188,Sheet1!B:F,2,0)</f>
        <v>2</v>
      </c>
      <c r="R188" s="99">
        <f>VLOOKUP(C188,Sheet1!B:F,3,0)</f>
        <v>1</v>
      </c>
      <c r="S188" s="99"/>
      <c r="T188" s="99">
        <f>VLOOKUP(C188,Sheet1!B:F,4,0)</f>
        <v>1</v>
      </c>
      <c r="U188" s="153">
        <v>0</v>
      </c>
      <c r="V188" s="153">
        <v>0</v>
      </c>
      <c r="W188" s="122">
        <v>0</v>
      </c>
      <c r="X188" s="122">
        <f t="shared" si="5"/>
        <v>0</v>
      </c>
      <c r="Y188" s="152" t="s">
        <v>621</v>
      </c>
      <c r="Z188" s="198" t="s">
        <v>588</v>
      </c>
    </row>
    <row r="189" ht="24" spans="1:26">
      <c r="A189" s="89" t="s">
        <v>483</v>
      </c>
      <c r="B189" s="84">
        <v>44</v>
      </c>
      <c r="C189" s="143" t="s">
        <v>622</v>
      </c>
      <c r="D189" s="82">
        <f t="shared" si="4"/>
        <v>35.5315789473684</v>
      </c>
      <c r="E189" s="83" t="s">
        <v>1123</v>
      </c>
      <c r="F189" s="83" t="s">
        <v>1123</v>
      </c>
      <c r="G189" s="170" t="s">
        <v>623</v>
      </c>
      <c r="H189" s="143" t="s">
        <v>624</v>
      </c>
      <c r="I189" s="184">
        <v>35251</v>
      </c>
      <c r="J189" s="177">
        <v>31.2</v>
      </c>
      <c r="K189" s="177">
        <v>32.5</v>
      </c>
      <c r="L189" s="177">
        <v>31.6</v>
      </c>
      <c r="M189" s="177">
        <v>2.9</v>
      </c>
      <c r="N189" s="178">
        <v>26</v>
      </c>
      <c r="O189" s="192">
        <v>21</v>
      </c>
      <c r="P189" s="154"/>
      <c r="Q189" s="99">
        <f>VLOOKUP(C189,Sheet1!B:F,2,0)</f>
        <v>0</v>
      </c>
      <c r="R189" s="99">
        <f>VLOOKUP(C189,Sheet1!B:F,3,0)</f>
        <v>0</v>
      </c>
      <c r="S189" s="99"/>
      <c r="T189" s="99">
        <f>VLOOKUP(C189,Sheet1!B:F,4,0)</f>
        <v>0</v>
      </c>
      <c r="U189" s="154"/>
      <c r="V189" s="154"/>
      <c r="W189" s="123">
        <v>1</v>
      </c>
      <c r="X189" s="122">
        <f t="shared" si="5"/>
        <v>1</v>
      </c>
      <c r="Y189" s="152" t="s">
        <v>94</v>
      </c>
      <c r="Z189" s="198" t="s">
        <v>527</v>
      </c>
    </row>
    <row r="190" ht="24" spans="1:26">
      <c r="A190" s="89" t="s">
        <v>483</v>
      </c>
      <c r="B190" s="84">
        <v>45</v>
      </c>
      <c r="C190" s="143" t="s">
        <v>625</v>
      </c>
      <c r="D190" s="82">
        <f t="shared" si="4"/>
        <v>27.9864473684211</v>
      </c>
      <c r="E190" s="83" t="s">
        <v>1123</v>
      </c>
      <c r="F190" s="83" t="s">
        <v>1123</v>
      </c>
      <c r="G190" s="143" t="s">
        <v>626</v>
      </c>
      <c r="H190" s="143" t="s">
        <v>627</v>
      </c>
      <c r="I190" s="180">
        <v>5031</v>
      </c>
      <c r="J190" s="180">
        <v>34.3</v>
      </c>
      <c r="K190" s="180">
        <v>38.9</v>
      </c>
      <c r="L190" s="180">
        <v>21.3</v>
      </c>
      <c r="M190" s="180">
        <v>6.1</v>
      </c>
      <c r="N190" s="181">
        <v>21</v>
      </c>
      <c r="O190" s="193">
        <v>23.6</v>
      </c>
      <c r="P190" s="154">
        <v>0</v>
      </c>
      <c r="Q190" s="99">
        <f>VLOOKUP(C190,Sheet1!B:F,2,0)</f>
        <v>1</v>
      </c>
      <c r="R190" s="99">
        <f>VLOOKUP(C190,Sheet1!B:F,3,0)</f>
        <v>0</v>
      </c>
      <c r="S190" s="99"/>
      <c r="T190" s="99">
        <f>VLOOKUP(C190,Sheet1!B:F,4,0)</f>
        <v>0</v>
      </c>
      <c r="U190" s="153">
        <v>0</v>
      </c>
      <c r="V190" s="153">
        <v>0</v>
      </c>
      <c r="W190" s="123">
        <v>1</v>
      </c>
      <c r="X190" s="122">
        <f t="shared" si="5"/>
        <v>1</v>
      </c>
      <c r="Y190" s="152" t="s">
        <v>76</v>
      </c>
      <c r="Z190" s="198" t="s">
        <v>490</v>
      </c>
    </row>
    <row r="191" ht="24" spans="1:26">
      <c r="A191" s="89" t="s">
        <v>483</v>
      </c>
      <c r="B191" s="84">
        <v>46</v>
      </c>
      <c r="C191" s="143" t="s">
        <v>628</v>
      </c>
      <c r="D191" s="82">
        <f t="shared" si="4"/>
        <v>37.53875</v>
      </c>
      <c r="E191" s="83" t="s">
        <v>1120</v>
      </c>
      <c r="F191" s="83" t="s">
        <v>10</v>
      </c>
      <c r="G191" s="143" t="s">
        <v>322</v>
      </c>
      <c r="H191" s="143" t="s">
        <v>630</v>
      </c>
      <c r="I191" s="180">
        <v>5617.27</v>
      </c>
      <c r="J191" s="180">
        <v>40.31</v>
      </c>
      <c r="K191" s="180"/>
      <c r="L191" s="180">
        <v>34.79</v>
      </c>
      <c r="M191" s="180">
        <v>16.19</v>
      </c>
      <c r="N191" s="181">
        <v>29</v>
      </c>
      <c r="O191" s="193">
        <v>42.03</v>
      </c>
      <c r="P191" s="153"/>
      <c r="Q191" s="99">
        <f>VLOOKUP(C191,Sheet1!B:F,2,0)</f>
        <v>0</v>
      </c>
      <c r="R191" s="99">
        <f>VLOOKUP(C191,Sheet1!B:F,3,0)</f>
        <v>17</v>
      </c>
      <c r="S191" s="99"/>
      <c r="T191" s="99">
        <f>VLOOKUP(C191,Sheet1!B:F,4,0)</f>
        <v>0</v>
      </c>
      <c r="U191" s="153">
        <v>1</v>
      </c>
      <c r="V191" s="153">
        <v>1</v>
      </c>
      <c r="W191" s="122">
        <v>0</v>
      </c>
      <c r="X191" s="122">
        <f t="shared" si="5"/>
        <v>2</v>
      </c>
      <c r="Y191" s="152" t="s">
        <v>94</v>
      </c>
      <c r="Z191" s="198" t="s">
        <v>527</v>
      </c>
    </row>
    <row r="192" ht="24.75" spans="1:26">
      <c r="A192" s="89" t="s">
        <v>483</v>
      </c>
      <c r="B192" s="84">
        <v>47</v>
      </c>
      <c r="C192" s="143" t="s">
        <v>631</v>
      </c>
      <c r="D192" s="82">
        <f t="shared" si="4"/>
        <v>23.7734342105263</v>
      </c>
      <c r="E192" s="83" t="s">
        <v>1120</v>
      </c>
      <c r="F192" s="83" t="s">
        <v>36</v>
      </c>
      <c r="G192" s="143" t="s">
        <v>510</v>
      </c>
      <c r="H192" s="143" t="s">
        <v>632</v>
      </c>
      <c r="I192" s="177">
        <v>2056.08</v>
      </c>
      <c r="J192" s="177">
        <v>39.63</v>
      </c>
      <c r="K192" s="177">
        <v>50.37</v>
      </c>
      <c r="L192" s="177">
        <v>60.6</v>
      </c>
      <c r="M192" s="177">
        <v>6.1</v>
      </c>
      <c r="N192" s="178">
        <v>28</v>
      </c>
      <c r="O192" s="192">
        <v>32.18</v>
      </c>
      <c r="P192" s="154">
        <v>0</v>
      </c>
      <c r="Q192" s="99">
        <f>VLOOKUP(C192,Sheet1!B:F,2,0)</f>
        <v>1</v>
      </c>
      <c r="R192" s="99">
        <f>VLOOKUP(C192,Sheet1!B:F,3,0)</f>
        <v>0</v>
      </c>
      <c r="S192" s="99"/>
      <c r="T192" s="99">
        <f>VLOOKUP(C192,Sheet1!B:F,4,0)</f>
        <v>0</v>
      </c>
      <c r="U192" s="154">
        <v>0</v>
      </c>
      <c r="V192" s="154">
        <v>0</v>
      </c>
      <c r="W192" s="122">
        <v>0</v>
      </c>
      <c r="X192" s="122">
        <f t="shared" si="5"/>
        <v>0</v>
      </c>
      <c r="Y192" s="202" t="s">
        <v>71</v>
      </c>
      <c r="Z192" s="198" t="s">
        <v>512</v>
      </c>
    </row>
    <row r="193" ht="72" spans="1:26">
      <c r="A193" s="89" t="s">
        <v>483</v>
      </c>
      <c r="B193" s="84">
        <v>48</v>
      </c>
      <c r="C193" s="143" t="s">
        <v>633</v>
      </c>
      <c r="D193" s="82">
        <f t="shared" si="4"/>
        <v>26.73</v>
      </c>
      <c r="E193" s="83" t="s">
        <v>1123</v>
      </c>
      <c r="F193" s="83" t="s">
        <v>1123</v>
      </c>
      <c r="G193" s="143" t="s">
        <v>634</v>
      </c>
      <c r="H193" s="143" t="s">
        <v>635</v>
      </c>
      <c r="I193" s="180">
        <v>2465.33</v>
      </c>
      <c r="J193" s="188">
        <v>41.84</v>
      </c>
      <c r="K193" s="188">
        <v>14.105</v>
      </c>
      <c r="L193" s="188">
        <v>11.31</v>
      </c>
      <c r="M193" s="180">
        <v>12.51</v>
      </c>
      <c r="N193" s="181">
        <v>7</v>
      </c>
      <c r="O193" s="182">
        <v>22</v>
      </c>
      <c r="P193" s="154">
        <v>2</v>
      </c>
      <c r="Q193" s="99">
        <f>VLOOKUP(C193,Sheet1!B:F,2,0)</f>
        <v>0</v>
      </c>
      <c r="R193" s="99">
        <f>VLOOKUP(C193,Sheet1!B:F,3,0)</f>
        <v>0</v>
      </c>
      <c r="S193" s="99"/>
      <c r="T193" s="99">
        <f>VLOOKUP(C193,Sheet1!B:F,4,0)</f>
        <v>0</v>
      </c>
      <c r="U193" s="153">
        <v>0</v>
      </c>
      <c r="V193" s="153">
        <v>1</v>
      </c>
      <c r="W193" s="122">
        <v>0</v>
      </c>
      <c r="X193" s="122">
        <f t="shared" si="5"/>
        <v>1</v>
      </c>
      <c r="Y193" s="197" t="s">
        <v>94</v>
      </c>
      <c r="Z193" s="198" t="s">
        <v>588</v>
      </c>
    </row>
    <row r="194" ht="36" spans="1:26">
      <c r="A194" s="89" t="s">
        <v>483</v>
      </c>
      <c r="B194" s="84">
        <v>49</v>
      </c>
      <c r="C194" s="143" t="s">
        <v>636</v>
      </c>
      <c r="D194" s="82">
        <f t="shared" si="4"/>
        <v>52.6389473684211</v>
      </c>
      <c r="E194" s="83" t="s">
        <v>1120</v>
      </c>
      <c r="F194" s="83" t="s">
        <v>20</v>
      </c>
      <c r="G194" s="143" t="s">
        <v>637</v>
      </c>
      <c r="H194" s="143" t="s">
        <v>638</v>
      </c>
      <c r="I194" s="180">
        <v>61112</v>
      </c>
      <c r="J194" s="180">
        <v>-8.3</v>
      </c>
      <c r="K194" s="180">
        <v>270.7</v>
      </c>
      <c r="L194" s="180">
        <v>14.2</v>
      </c>
      <c r="M194" s="180">
        <v>4</v>
      </c>
      <c r="N194" s="181">
        <v>76</v>
      </c>
      <c r="O194" s="182">
        <v>21</v>
      </c>
      <c r="P194" s="153">
        <v>2</v>
      </c>
      <c r="Q194" s="99">
        <f>VLOOKUP(C194,Sheet1!B:F,2,0)</f>
        <v>12</v>
      </c>
      <c r="R194" s="99">
        <f>VLOOKUP(C194,Sheet1!B:F,3,0)</f>
        <v>0</v>
      </c>
      <c r="S194" s="99"/>
      <c r="T194" s="99">
        <f>VLOOKUP(C194,Sheet1!B:F,4,0)</f>
        <v>0</v>
      </c>
      <c r="U194" s="153">
        <v>0</v>
      </c>
      <c r="V194" s="153">
        <v>1</v>
      </c>
      <c r="W194" s="122">
        <v>0</v>
      </c>
      <c r="X194" s="122">
        <f t="shared" si="5"/>
        <v>1</v>
      </c>
      <c r="Y194" s="152" t="s">
        <v>76</v>
      </c>
      <c r="Z194" s="198" t="s">
        <v>546</v>
      </c>
    </row>
    <row r="195" ht="24" spans="1:26">
      <c r="A195" s="89" t="s">
        <v>483</v>
      </c>
      <c r="B195" s="84">
        <v>50</v>
      </c>
      <c r="C195" s="143" t="s">
        <v>639</v>
      </c>
      <c r="D195" s="82">
        <f t="shared" si="4"/>
        <v>29</v>
      </c>
      <c r="E195" s="83" t="s">
        <v>1120</v>
      </c>
      <c r="F195" s="83" t="s">
        <v>16</v>
      </c>
      <c r="G195" s="143" t="s">
        <v>640</v>
      </c>
      <c r="H195" s="143" t="s">
        <v>641</v>
      </c>
      <c r="I195" s="177">
        <v>64524</v>
      </c>
      <c r="J195" s="177">
        <v>0.52</v>
      </c>
      <c r="K195" s="177">
        <v>0.22</v>
      </c>
      <c r="L195" s="177">
        <v>0.43</v>
      </c>
      <c r="M195" s="177">
        <v>0.54</v>
      </c>
      <c r="N195" s="178">
        <v>46</v>
      </c>
      <c r="O195" s="179">
        <v>0.006</v>
      </c>
      <c r="P195" s="153">
        <v>0</v>
      </c>
      <c r="Q195" s="99">
        <f>VLOOKUP(C195,Sheet1!B:F,2,0)</f>
        <v>2</v>
      </c>
      <c r="R195" s="99">
        <f>VLOOKUP(C195,Sheet1!B:F,3,0)</f>
        <v>0</v>
      </c>
      <c r="S195" s="99"/>
      <c r="T195" s="99">
        <f>VLOOKUP(C195,Sheet1!B:F,4,0)</f>
        <v>0</v>
      </c>
      <c r="U195" s="154">
        <v>0</v>
      </c>
      <c r="V195" s="154">
        <v>0</v>
      </c>
      <c r="W195" s="123">
        <v>1</v>
      </c>
      <c r="X195" s="122">
        <f t="shared" si="5"/>
        <v>1</v>
      </c>
      <c r="Y195" s="197" t="s">
        <v>94</v>
      </c>
      <c r="Z195" s="198" t="s">
        <v>546</v>
      </c>
    </row>
    <row r="196" spans="1:26">
      <c r="A196" s="89" t="s">
        <v>483</v>
      </c>
      <c r="B196" s="84">
        <v>51</v>
      </c>
      <c r="C196" s="143" t="s">
        <v>642</v>
      </c>
      <c r="D196" s="82">
        <f t="shared" si="4"/>
        <v>26.4210526315789</v>
      </c>
      <c r="E196" s="83" t="s">
        <v>1123</v>
      </c>
      <c r="F196" s="83" t="s">
        <v>1123</v>
      </c>
      <c r="G196" s="143" t="s">
        <v>123</v>
      </c>
      <c r="H196" s="143" t="s">
        <v>643</v>
      </c>
      <c r="I196" s="180">
        <v>693.48</v>
      </c>
      <c r="J196" s="211">
        <v>156.3</v>
      </c>
      <c r="K196" s="211">
        <v>345</v>
      </c>
      <c r="L196" s="211">
        <v>153.6</v>
      </c>
      <c r="M196" s="211">
        <v>4.8</v>
      </c>
      <c r="N196" s="181">
        <v>10</v>
      </c>
      <c r="O196" s="182">
        <v>0.48</v>
      </c>
      <c r="P196" s="153">
        <v>0</v>
      </c>
      <c r="Q196" s="99">
        <f>VLOOKUP(C196,Sheet1!B:F,2,0)</f>
        <v>0</v>
      </c>
      <c r="R196" s="99">
        <f>VLOOKUP(C196,Sheet1!B:F,3,0)</f>
        <v>0</v>
      </c>
      <c r="S196" s="99"/>
      <c r="T196" s="99">
        <f>VLOOKUP(C196,Sheet1!B:F,4,0)</f>
        <v>0</v>
      </c>
      <c r="U196" s="153">
        <v>0</v>
      </c>
      <c r="V196" s="153">
        <v>0</v>
      </c>
      <c r="W196" s="122">
        <v>0</v>
      </c>
      <c r="X196" s="122">
        <f t="shared" si="5"/>
        <v>0</v>
      </c>
      <c r="Y196" s="152" t="s">
        <v>94</v>
      </c>
      <c r="Z196" s="198" t="s">
        <v>498</v>
      </c>
    </row>
    <row r="197" ht="24" spans="1:26">
      <c r="A197" s="89" t="s">
        <v>483</v>
      </c>
      <c r="B197" s="84">
        <v>52</v>
      </c>
      <c r="C197" s="143" t="s">
        <v>644</v>
      </c>
      <c r="D197" s="82">
        <f t="shared" si="4"/>
        <v>45.975</v>
      </c>
      <c r="E197" s="83" t="s">
        <v>1120</v>
      </c>
      <c r="F197" s="83" t="s">
        <v>10</v>
      </c>
      <c r="G197" s="143" t="s">
        <v>84</v>
      </c>
      <c r="H197" s="143" t="s">
        <v>645</v>
      </c>
      <c r="I197" s="180">
        <v>1570.55</v>
      </c>
      <c r="J197" s="180">
        <v>99.8</v>
      </c>
      <c r="K197" s="180">
        <v>-51.65</v>
      </c>
      <c r="L197" s="180">
        <v>173.64</v>
      </c>
      <c r="M197" s="180">
        <v>6.81</v>
      </c>
      <c r="N197" s="181">
        <v>45</v>
      </c>
      <c r="O197" s="182">
        <v>66.18</v>
      </c>
      <c r="P197" s="154"/>
      <c r="Q197" s="99">
        <f>VLOOKUP(C197,Sheet1!B:F,2,0)</f>
        <v>0</v>
      </c>
      <c r="R197" s="99">
        <f>VLOOKUP(C197,Sheet1!B:F,3,0)</f>
        <v>32</v>
      </c>
      <c r="S197" s="99"/>
      <c r="T197" s="99">
        <f>VLOOKUP(C197,Sheet1!B:F,4,0)</f>
        <v>0</v>
      </c>
      <c r="U197" s="153">
        <v>1</v>
      </c>
      <c r="V197" s="153">
        <v>1</v>
      </c>
      <c r="W197" s="123">
        <v>1</v>
      </c>
      <c r="X197" s="122">
        <f t="shared" si="5"/>
        <v>3</v>
      </c>
      <c r="Y197" s="152" t="s">
        <v>197</v>
      </c>
      <c r="Z197" s="198" t="s">
        <v>527</v>
      </c>
    </row>
    <row r="198" ht="24" spans="1:26">
      <c r="A198" s="89" t="s">
        <v>483</v>
      </c>
      <c r="B198" s="84">
        <v>53</v>
      </c>
      <c r="C198" s="143" t="s">
        <v>646</v>
      </c>
      <c r="D198" s="82">
        <f t="shared" ref="D198:D261" si="6">D568</f>
        <v>33</v>
      </c>
      <c r="E198" s="83" t="s">
        <v>1123</v>
      </c>
      <c r="F198" s="83" t="s">
        <v>1123</v>
      </c>
      <c r="G198" s="143" t="s">
        <v>129</v>
      </c>
      <c r="H198" s="143" t="s">
        <v>647</v>
      </c>
      <c r="I198" s="180">
        <v>2607.78</v>
      </c>
      <c r="J198" s="189">
        <v>137.22</v>
      </c>
      <c r="K198" s="184">
        <v>453.3</v>
      </c>
      <c r="L198" s="184">
        <v>211.68</v>
      </c>
      <c r="M198" s="180">
        <v>7.83</v>
      </c>
      <c r="N198" s="181">
        <v>20</v>
      </c>
      <c r="O198" s="182">
        <v>26</v>
      </c>
      <c r="P198" s="154"/>
      <c r="Q198" s="99">
        <f>VLOOKUP(C198,Sheet1!B:F,2,0)</f>
        <v>0</v>
      </c>
      <c r="R198" s="99">
        <f>VLOOKUP(C198,Sheet1!B:F,3,0)</f>
        <v>0</v>
      </c>
      <c r="S198" s="99"/>
      <c r="T198" s="99">
        <f>VLOOKUP(C198,Sheet1!B:F,4,0)</f>
        <v>0</v>
      </c>
      <c r="U198" s="153"/>
      <c r="V198" s="153"/>
      <c r="W198" s="122">
        <v>0</v>
      </c>
      <c r="X198" s="122">
        <f t="shared" ref="X198:X261" si="7">U198+V198+W198</f>
        <v>0</v>
      </c>
      <c r="Y198" s="152" t="s">
        <v>94</v>
      </c>
      <c r="Z198" s="198" t="s">
        <v>527</v>
      </c>
    </row>
    <row r="199" ht="24" spans="1:26">
      <c r="A199" s="89" t="s">
        <v>483</v>
      </c>
      <c r="B199" s="84">
        <v>54</v>
      </c>
      <c r="C199" s="143" t="s">
        <v>648</v>
      </c>
      <c r="D199" s="82">
        <f t="shared" si="6"/>
        <v>31.0373026315789</v>
      </c>
      <c r="E199" s="83" t="s">
        <v>1123</v>
      </c>
      <c r="F199" s="83" t="s">
        <v>1123</v>
      </c>
      <c r="G199" s="143" t="s">
        <v>146</v>
      </c>
      <c r="H199" s="143" t="s">
        <v>649</v>
      </c>
      <c r="I199" s="180">
        <v>26942.04</v>
      </c>
      <c r="J199" s="180">
        <v>24.69</v>
      </c>
      <c r="K199" s="180">
        <v>157.85</v>
      </c>
      <c r="L199" s="180">
        <v>127.29</v>
      </c>
      <c r="M199" s="180">
        <v>4.11</v>
      </c>
      <c r="N199" s="181">
        <v>50</v>
      </c>
      <c r="O199" s="182">
        <v>12.14</v>
      </c>
      <c r="P199" s="153"/>
      <c r="Q199" s="99">
        <f>VLOOKUP(C199,Sheet1!B:F,2,0)</f>
        <v>2</v>
      </c>
      <c r="R199" s="99">
        <f>VLOOKUP(C199,Sheet1!B:F,3,0)</f>
        <v>0</v>
      </c>
      <c r="S199" s="99"/>
      <c r="T199" s="99">
        <f>VLOOKUP(C199,Sheet1!B:F,4,0)</f>
        <v>0</v>
      </c>
      <c r="U199" s="153"/>
      <c r="V199" s="153"/>
      <c r="W199" s="122">
        <v>0</v>
      </c>
      <c r="X199" s="122">
        <f t="shared" si="7"/>
        <v>0</v>
      </c>
      <c r="Y199" s="152" t="s">
        <v>197</v>
      </c>
      <c r="Z199" s="198" t="s">
        <v>527</v>
      </c>
    </row>
    <row r="200" ht="24" spans="1:26">
      <c r="A200" s="89" t="s">
        <v>483</v>
      </c>
      <c r="B200" s="84">
        <v>55</v>
      </c>
      <c r="C200" s="203" t="s">
        <v>650</v>
      </c>
      <c r="D200" s="82">
        <f t="shared" si="6"/>
        <v>22.3386184210526</v>
      </c>
      <c r="E200" s="83" t="s">
        <v>1123</v>
      </c>
      <c r="F200" s="83" t="s">
        <v>1123</v>
      </c>
      <c r="G200" s="203" t="s">
        <v>129</v>
      </c>
      <c r="H200" s="143" t="s">
        <v>651</v>
      </c>
      <c r="I200" s="180">
        <v>6872</v>
      </c>
      <c r="J200" s="180">
        <v>39.13</v>
      </c>
      <c r="K200" s="180">
        <v>300</v>
      </c>
      <c r="L200" s="180">
        <v>127</v>
      </c>
      <c r="M200" s="180">
        <v>2.7</v>
      </c>
      <c r="N200" s="212">
        <v>25</v>
      </c>
      <c r="O200" s="213">
        <v>0.08</v>
      </c>
      <c r="P200" s="214"/>
      <c r="Q200" s="99">
        <f>VLOOKUP(C200,Sheet1!B:F,2,0)</f>
        <v>0</v>
      </c>
      <c r="R200" s="99">
        <f>VLOOKUP(C200,Sheet1!B:F,3,0)</f>
        <v>0</v>
      </c>
      <c r="S200" s="99"/>
      <c r="T200" s="99">
        <f>VLOOKUP(C200,Sheet1!B:F,4,0)</f>
        <v>0</v>
      </c>
      <c r="U200" s="224">
        <v>0</v>
      </c>
      <c r="V200" s="224">
        <v>0</v>
      </c>
      <c r="W200" s="122">
        <v>0</v>
      </c>
      <c r="X200" s="122">
        <f t="shared" si="7"/>
        <v>0</v>
      </c>
      <c r="Y200" s="225" t="s">
        <v>94</v>
      </c>
      <c r="Z200" s="198" t="s">
        <v>588</v>
      </c>
    </row>
    <row r="201" ht="24" spans="1:26">
      <c r="A201" s="89" t="s">
        <v>483</v>
      </c>
      <c r="B201" s="84">
        <v>56</v>
      </c>
      <c r="C201" s="143" t="s">
        <v>652</v>
      </c>
      <c r="D201" s="82">
        <f t="shared" si="6"/>
        <v>57.25</v>
      </c>
      <c r="E201" s="83" t="s">
        <v>1120</v>
      </c>
      <c r="F201" s="83" t="s">
        <v>20</v>
      </c>
      <c r="G201" s="143" t="s">
        <v>192</v>
      </c>
      <c r="H201" s="143" t="s">
        <v>653</v>
      </c>
      <c r="I201" s="180">
        <v>11807</v>
      </c>
      <c r="J201" s="180">
        <v>38</v>
      </c>
      <c r="K201" s="180"/>
      <c r="L201" s="180">
        <v>6</v>
      </c>
      <c r="M201" s="180">
        <v>5</v>
      </c>
      <c r="N201" s="181">
        <v>68</v>
      </c>
      <c r="O201" s="182">
        <v>36.7</v>
      </c>
      <c r="P201" s="153">
        <v>1</v>
      </c>
      <c r="Q201" s="99">
        <f>VLOOKUP(C201,Sheet1!B:F,2,0)</f>
        <v>6</v>
      </c>
      <c r="R201" s="99">
        <f>VLOOKUP(C201,Sheet1!B:F,3,0)</f>
        <v>2</v>
      </c>
      <c r="S201" s="99"/>
      <c r="T201" s="99">
        <f>VLOOKUP(C201,Sheet1!B:F,4,0)</f>
        <v>3</v>
      </c>
      <c r="U201" s="153">
        <v>3</v>
      </c>
      <c r="V201" s="153">
        <v>4</v>
      </c>
      <c r="W201" s="123">
        <v>1</v>
      </c>
      <c r="X201" s="122">
        <f t="shared" si="7"/>
        <v>8</v>
      </c>
      <c r="Y201" s="152" t="s">
        <v>94</v>
      </c>
      <c r="Z201" s="198" t="s">
        <v>490</v>
      </c>
    </row>
    <row r="202" ht="24" spans="1:26">
      <c r="A202" s="89" t="s">
        <v>483</v>
      </c>
      <c r="B202" s="84">
        <v>57</v>
      </c>
      <c r="C202" s="143" t="s">
        <v>654</v>
      </c>
      <c r="D202" s="82">
        <f t="shared" si="6"/>
        <v>24.4875</v>
      </c>
      <c r="E202" s="83" t="s">
        <v>1123</v>
      </c>
      <c r="F202" s="83" t="s">
        <v>1123</v>
      </c>
      <c r="G202" s="143" t="s">
        <v>308</v>
      </c>
      <c r="H202" s="143" t="s">
        <v>655</v>
      </c>
      <c r="I202" s="180">
        <v>9823.3</v>
      </c>
      <c r="J202" s="180">
        <v>47.9</v>
      </c>
      <c r="K202" s="180"/>
      <c r="L202" s="180">
        <v>55.6</v>
      </c>
      <c r="M202" s="180">
        <v>6.2</v>
      </c>
      <c r="N202" s="181">
        <v>19</v>
      </c>
      <c r="O202" s="182">
        <v>12</v>
      </c>
      <c r="P202" s="153">
        <v>0</v>
      </c>
      <c r="Q202" s="99">
        <f>VLOOKUP(C202,Sheet1!B:F,2,0)</f>
        <v>0</v>
      </c>
      <c r="R202" s="99">
        <f>VLOOKUP(C202,Sheet1!B:F,3,0)</f>
        <v>0</v>
      </c>
      <c r="S202" s="99"/>
      <c r="T202" s="99">
        <f>VLOOKUP(C202,Sheet1!B:F,4,0)</f>
        <v>0</v>
      </c>
      <c r="U202" s="153">
        <v>1</v>
      </c>
      <c r="V202" s="153">
        <v>0</v>
      </c>
      <c r="W202" s="123">
        <v>1</v>
      </c>
      <c r="X202" s="122">
        <f t="shared" si="7"/>
        <v>2</v>
      </c>
      <c r="Y202" s="152" t="s">
        <v>94</v>
      </c>
      <c r="Z202" s="198" t="s">
        <v>490</v>
      </c>
    </row>
    <row r="203" ht="36" spans="1:26">
      <c r="A203" s="144" t="s">
        <v>656</v>
      </c>
      <c r="B203" s="204">
        <v>1</v>
      </c>
      <c r="C203" s="91" t="s">
        <v>657</v>
      </c>
      <c r="D203" s="82">
        <f t="shared" si="6"/>
        <v>34.5684210526316</v>
      </c>
      <c r="E203" s="83" t="s">
        <v>1120</v>
      </c>
      <c r="F203" s="83" t="s">
        <v>10</v>
      </c>
      <c r="G203" s="84" t="s">
        <v>132</v>
      </c>
      <c r="H203" s="84" t="s">
        <v>658</v>
      </c>
      <c r="I203" s="198">
        <v>810.6</v>
      </c>
      <c r="J203" s="198">
        <v>16</v>
      </c>
      <c r="K203" s="198">
        <v>74</v>
      </c>
      <c r="L203" s="198">
        <v>20</v>
      </c>
      <c r="M203" s="198">
        <v>32</v>
      </c>
      <c r="N203" s="215">
        <v>35</v>
      </c>
      <c r="O203" s="213">
        <v>72</v>
      </c>
      <c r="P203" s="99">
        <v>0</v>
      </c>
      <c r="Q203" s="99">
        <f>VLOOKUP(C203,Sheet1!B:F,2,0)</f>
        <v>0</v>
      </c>
      <c r="R203" s="99">
        <f>VLOOKUP(C203,Sheet1!B:F,3,0)</f>
        <v>28</v>
      </c>
      <c r="S203" s="99"/>
      <c r="T203" s="99">
        <f>VLOOKUP(C203,Sheet1!B:F,4,0)</f>
        <v>0</v>
      </c>
      <c r="U203" s="99">
        <v>0</v>
      </c>
      <c r="V203" s="99">
        <v>0</v>
      </c>
      <c r="W203" s="123">
        <v>1</v>
      </c>
      <c r="X203" s="122">
        <f t="shared" si="7"/>
        <v>1</v>
      </c>
      <c r="Y203" s="98" t="s">
        <v>94</v>
      </c>
      <c r="Z203" s="196"/>
    </row>
    <row r="204" ht="24" spans="1:26">
      <c r="A204" s="144" t="s">
        <v>656</v>
      </c>
      <c r="B204" s="204">
        <v>2</v>
      </c>
      <c r="C204" s="91" t="s">
        <v>659</v>
      </c>
      <c r="D204" s="82">
        <f t="shared" si="6"/>
        <v>39.5965789473684</v>
      </c>
      <c r="E204" s="83" t="s">
        <v>1120</v>
      </c>
      <c r="F204" s="83" t="s">
        <v>36</v>
      </c>
      <c r="G204" s="84" t="s">
        <v>163</v>
      </c>
      <c r="H204" s="88" t="s">
        <v>660</v>
      </c>
      <c r="I204" s="198">
        <v>6109</v>
      </c>
      <c r="J204" s="198">
        <v>22.6</v>
      </c>
      <c r="K204" s="198">
        <v>45.8</v>
      </c>
      <c r="L204" s="198">
        <v>8.1</v>
      </c>
      <c r="M204" s="198">
        <v>6</v>
      </c>
      <c r="N204" s="215">
        <v>20</v>
      </c>
      <c r="O204" s="213">
        <v>21</v>
      </c>
      <c r="P204" s="99">
        <v>3</v>
      </c>
      <c r="Q204" s="99">
        <f>VLOOKUP(C204,Sheet1!B:F,2,0)</f>
        <v>7</v>
      </c>
      <c r="R204" s="99">
        <f>VLOOKUP(C204,Sheet1!B:F,3,0)</f>
        <v>0</v>
      </c>
      <c r="S204" s="99"/>
      <c r="T204" s="99">
        <f>VLOOKUP(C204,Sheet1!B:F,4,0)</f>
        <v>0</v>
      </c>
      <c r="U204" s="99">
        <v>1</v>
      </c>
      <c r="V204" s="99">
        <v>0</v>
      </c>
      <c r="W204" s="122">
        <v>0</v>
      </c>
      <c r="X204" s="122">
        <f t="shared" si="7"/>
        <v>1</v>
      </c>
      <c r="Y204" s="98" t="s">
        <v>94</v>
      </c>
      <c r="Z204" s="196"/>
    </row>
    <row r="205" ht="24" spans="1:26">
      <c r="A205" s="144" t="s">
        <v>656</v>
      </c>
      <c r="B205" s="204">
        <v>3</v>
      </c>
      <c r="C205" s="91" t="s">
        <v>661</v>
      </c>
      <c r="D205" s="82">
        <f t="shared" si="6"/>
        <v>65.1676842105263</v>
      </c>
      <c r="E205" s="83" t="s">
        <v>1120</v>
      </c>
      <c r="F205" s="83" t="s">
        <v>22</v>
      </c>
      <c r="G205" s="84" t="s">
        <v>146</v>
      </c>
      <c r="H205" s="84" t="s">
        <v>662</v>
      </c>
      <c r="I205" s="198">
        <v>100767.67</v>
      </c>
      <c r="J205" s="198">
        <v>9.39</v>
      </c>
      <c r="K205" s="198">
        <v>35.93</v>
      </c>
      <c r="L205" s="198">
        <v>70.23</v>
      </c>
      <c r="M205" s="198">
        <v>4.15</v>
      </c>
      <c r="N205" s="215">
        <v>85</v>
      </c>
      <c r="O205" s="213">
        <v>15.3</v>
      </c>
      <c r="P205" s="99">
        <v>4</v>
      </c>
      <c r="Q205" s="99">
        <f>VLOOKUP(C205,Sheet1!B:F,2,0)</f>
        <v>16</v>
      </c>
      <c r="R205" s="99">
        <f>VLOOKUP(C205,Sheet1!B:F,3,0)</f>
        <v>0</v>
      </c>
      <c r="S205" s="99"/>
      <c r="T205" s="99">
        <f>VLOOKUP(C205,Sheet1!B:F,4,0)</f>
        <v>2</v>
      </c>
      <c r="U205" s="99">
        <v>2</v>
      </c>
      <c r="V205" s="99">
        <v>5</v>
      </c>
      <c r="W205" s="123">
        <v>1</v>
      </c>
      <c r="X205" s="122">
        <f t="shared" si="7"/>
        <v>8</v>
      </c>
      <c r="Y205" s="98" t="s">
        <v>94</v>
      </c>
      <c r="Z205" s="226"/>
    </row>
    <row r="206" ht="36.75" spans="1:26">
      <c r="A206" s="144" t="s">
        <v>656</v>
      </c>
      <c r="B206" s="204">
        <v>4</v>
      </c>
      <c r="C206" s="91" t="s">
        <v>663</v>
      </c>
      <c r="D206" s="82">
        <f t="shared" si="6"/>
        <v>36.5763157894737</v>
      </c>
      <c r="E206" s="83" t="s">
        <v>1120</v>
      </c>
      <c r="F206" s="83" t="s">
        <v>22</v>
      </c>
      <c r="G206" s="84" t="s">
        <v>146</v>
      </c>
      <c r="H206" s="84" t="s">
        <v>664</v>
      </c>
      <c r="I206" s="198">
        <v>50140</v>
      </c>
      <c r="J206" s="198">
        <v>13.75</v>
      </c>
      <c r="K206" s="198">
        <v>169.75</v>
      </c>
      <c r="L206" s="198">
        <v>206.46</v>
      </c>
      <c r="M206" s="198">
        <v>4.08</v>
      </c>
      <c r="N206" s="215">
        <v>49</v>
      </c>
      <c r="O206" s="213">
        <v>13.69</v>
      </c>
      <c r="P206" s="99">
        <v>0</v>
      </c>
      <c r="Q206" s="99">
        <f>VLOOKUP(C206,Sheet1!B:F,2,0)</f>
        <v>2</v>
      </c>
      <c r="R206" s="99">
        <f>VLOOKUP(C206,Sheet1!B:F,3,0)</f>
        <v>0</v>
      </c>
      <c r="S206" s="99"/>
      <c r="T206" s="99">
        <f>VLOOKUP(C206,Sheet1!B:F,4,0)</f>
        <v>0</v>
      </c>
      <c r="U206" s="99">
        <v>0</v>
      </c>
      <c r="V206" s="99">
        <v>1</v>
      </c>
      <c r="W206" s="123">
        <v>1</v>
      </c>
      <c r="X206" s="122">
        <f t="shared" si="7"/>
        <v>2</v>
      </c>
      <c r="Y206" s="98" t="s">
        <v>76</v>
      </c>
      <c r="Z206" s="196"/>
    </row>
    <row r="207" ht="24" spans="1:26">
      <c r="A207" s="144" t="s">
        <v>656</v>
      </c>
      <c r="B207" s="204">
        <v>5</v>
      </c>
      <c r="C207" s="91" t="s">
        <v>665</v>
      </c>
      <c r="D207" s="82">
        <f t="shared" si="6"/>
        <v>32.4946184210526</v>
      </c>
      <c r="E207" s="83" t="s">
        <v>1120</v>
      </c>
      <c r="F207" s="83" t="s">
        <v>10</v>
      </c>
      <c r="G207" s="84" t="s">
        <v>666</v>
      </c>
      <c r="H207" s="84" t="s">
        <v>667</v>
      </c>
      <c r="I207" s="198">
        <v>14495</v>
      </c>
      <c r="J207" s="198">
        <v>30.49</v>
      </c>
      <c r="K207" s="198">
        <v>37.42</v>
      </c>
      <c r="L207" s="198">
        <v>58.23</v>
      </c>
      <c r="M207" s="198">
        <v>4.78</v>
      </c>
      <c r="N207" s="215">
        <v>62</v>
      </c>
      <c r="O207" s="213">
        <v>19.6</v>
      </c>
      <c r="P207" s="99">
        <v>0</v>
      </c>
      <c r="Q207" s="99">
        <f>VLOOKUP(C207,Sheet1!B:F,2,0)</f>
        <v>1</v>
      </c>
      <c r="R207" s="99">
        <f>VLOOKUP(C207,Sheet1!B:F,3,0)</f>
        <v>8</v>
      </c>
      <c r="S207" s="99"/>
      <c r="T207" s="99">
        <f>VLOOKUP(C207,Sheet1!B:F,4,0)</f>
        <v>0</v>
      </c>
      <c r="U207" s="99">
        <v>1</v>
      </c>
      <c r="V207" s="99">
        <v>0</v>
      </c>
      <c r="W207" s="122">
        <v>0</v>
      </c>
      <c r="X207" s="122">
        <f t="shared" si="7"/>
        <v>1</v>
      </c>
      <c r="Y207" s="98" t="s">
        <v>94</v>
      </c>
      <c r="Z207" s="226"/>
    </row>
    <row r="208" ht="36" spans="1:26">
      <c r="A208" s="144" t="s">
        <v>656</v>
      </c>
      <c r="B208" s="204">
        <v>6</v>
      </c>
      <c r="C208" s="91" t="s">
        <v>668</v>
      </c>
      <c r="D208" s="82">
        <f t="shared" si="6"/>
        <v>26.5333815789474</v>
      </c>
      <c r="E208" s="83" t="s">
        <v>1120</v>
      </c>
      <c r="F208" s="83" t="s">
        <v>36</v>
      </c>
      <c r="G208" s="84" t="s">
        <v>669</v>
      </c>
      <c r="H208" s="84" t="s">
        <v>670</v>
      </c>
      <c r="I208" s="198">
        <v>3685.72</v>
      </c>
      <c r="J208" s="198">
        <v>31.27</v>
      </c>
      <c r="K208" s="198">
        <v>31.84</v>
      </c>
      <c r="L208" s="198">
        <v>5.02</v>
      </c>
      <c r="M208" s="198">
        <v>2.63</v>
      </c>
      <c r="N208" s="215">
        <v>26</v>
      </c>
      <c r="O208" s="213">
        <v>18.57</v>
      </c>
      <c r="P208" s="99">
        <v>8</v>
      </c>
      <c r="Q208" s="99">
        <f>VLOOKUP(C208,Sheet1!B:F,2,0)</f>
        <v>0</v>
      </c>
      <c r="R208" s="99">
        <f>VLOOKUP(C208,Sheet1!B:F,3,0)</f>
        <v>0</v>
      </c>
      <c r="S208" s="99"/>
      <c r="T208" s="99">
        <f>VLOOKUP(C208,Sheet1!B:F,4,0)</f>
        <v>0</v>
      </c>
      <c r="U208" s="99">
        <v>2</v>
      </c>
      <c r="V208" s="99">
        <v>0</v>
      </c>
      <c r="W208" s="122">
        <v>0</v>
      </c>
      <c r="X208" s="122">
        <f t="shared" si="7"/>
        <v>2</v>
      </c>
      <c r="Y208" s="98" t="s">
        <v>94</v>
      </c>
      <c r="Z208" s="226"/>
    </row>
    <row r="209" ht="24" spans="1:26">
      <c r="A209" s="144" t="s">
        <v>656</v>
      </c>
      <c r="B209" s="204">
        <v>7</v>
      </c>
      <c r="C209" s="91" t="s">
        <v>671</v>
      </c>
      <c r="D209" s="82">
        <f t="shared" si="6"/>
        <v>45.8915789473684</v>
      </c>
      <c r="E209" s="83" t="s">
        <v>1120</v>
      </c>
      <c r="F209" s="83" t="s">
        <v>12</v>
      </c>
      <c r="G209" s="84" t="s">
        <v>672</v>
      </c>
      <c r="H209" s="84" t="s">
        <v>673</v>
      </c>
      <c r="I209" s="198">
        <v>8562.44</v>
      </c>
      <c r="J209" s="198">
        <v>592</v>
      </c>
      <c r="K209" s="198">
        <v>294.7</v>
      </c>
      <c r="L209" s="198">
        <v>141.2</v>
      </c>
      <c r="M209" s="198">
        <v>18.9</v>
      </c>
      <c r="N209" s="215">
        <v>24</v>
      </c>
      <c r="O209" s="213">
        <v>30.1</v>
      </c>
      <c r="P209" s="99">
        <v>0</v>
      </c>
      <c r="Q209" s="99">
        <f>VLOOKUP(C209,Sheet1!B:F,2,0)</f>
        <v>2</v>
      </c>
      <c r="R209" s="99">
        <f>VLOOKUP(C209,Sheet1!B:F,3,0)</f>
        <v>2</v>
      </c>
      <c r="S209" s="99"/>
      <c r="T209" s="99">
        <f>VLOOKUP(C209,Sheet1!B:F,4,0)</f>
        <v>0</v>
      </c>
      <c r="U209" s="99">
        <v>0</v>
      </c>
      <c r="V209" s="99">
        <v>0</v>
      </c>
      <c r="W209" s="123">
        <v>1</v>
      </c>
      <c r="X209" s="122">
        <f t="shared" si="7"/>
        <v>1</v>
      </c>
      <c r="Y209" s="98" t="s">
        <v>197</v>
      </c>
      <c r="Z209" s="196"/>
    </row>
    <row r="210" ht="24" spans="1:26">
      <c r="A210" s="144" t="s">
        <v>656</v>
      </c>
      <c r="B210" s="204">
        <v>8</v>
      </c>
      <c r="C210" s="91" t="s">
        <v>674</v>
      </c>
      <c r="D210" s="82">
        <f t="shared" si="6"/>
        <v>39</v>
      </c>
      <c r="E210" s="83" t="s">
        <v>1120</v>
      </c>
      <c r="F210" s="83" t="s">
        <v>22</v>
      </c>
      <c r="G210" s="84" t="s">
        <v>143</v>
      </c>
      <c r="H210" s="84" t="s">
        <v>675</v>
      </c>
      <c r="I210" s="198">
        <v>3076.92</v>
      </c>
      <c r="J210" s="198">
        <v>1964</v>
      </c>
      <c r="K210" s="198">
        <v>4590</v>
      </c>
      <c r="L210" s="198">
        <v>1668</v>
      </c>
      <c r="M210" s="198">
        <v>4.67</v>
      </c>
      <c r="N210" s="215">
        <v>36</v>
      </c>
      <c r="O210" s="213">
        <v>29.7</v>
      </c>
      <c r="P210" s="99">
        <v>2</v>
      </c>
      <c r="Q210" s="99">
        <f>VLOOKUP(C210,Sheet1!B:F,2,0)</f>
        <v>5</v>
      </c>
      <c r="R210" s="99">
        <f>VLOOKUP(C210,Sheet1!B:F,3,0)</f>
        <v>0</v>
      </c>
      <c r="S210" s="99"/>
      <c r="T210" s="99">
        <f>VLOOKUP(C210,Sheet1!B:F,4,0)</f>
        <v>0</v>
      </c>
      <c r="U210" s="99">
        <v>0</v>
      </c>
      <c r="V210" s="99">
        <v>0</v>
      </c>
      <c r="W210" s="122">
        <v>0</v>
      </c>
      <c r="X210" s="122">
        <f t="shared" si="7"/>
        <v>0</v>
      </c>
      <c r="Y210" s="98" t="s">
        <v>94</v>
      </c>
      <c r="Z210" s="196"/>
    </row>
    <row r="211" ht="36" spans="1:26">
      <c r="A211" s="144" t="s">
        <v>656</v>
      </c>
      <c r="B211" s="204">
        <v>9</v>
      </c>
      <c r="C211" s="91" t="s">
        <v>676</v>
      </c>
      <c r="D211" s="82">
        <f t="shared" si="6"/>
        <v>23</v>
      </c>
      <c r="E211" s="83" t="s">
        <v>1120</v>
      </c>
      <c r="F211" s="83" t="s">
        <v>10</v>
      </c>
      <c r="G211" s="84" t="s">
        <v>84</v>
      </c>
      <c r="H211" s="84" t="s">
        <v>677</v>
      </c>
      <c r="I211" s="198">
        <v>15305.23</v>
      </c>
      <c r="J211" s="198">
        <v>0.2672</v>
      </c>
      <c r="K211" s="198">
        <v>11.5774</v>
      </c>
      <c r="L211" s="198">
        <v>1.6532</v>
      </c>
      <c r="M211" s="198">
        <v>0.0502</v>
      </c>
      <c r="N211" s="215">
        <v>26</v>
      </c>
      <c r="O211" s="213">
        <v>0.1262</v>
      </c>
      <c r="P211" s="99">
        <v>3</v>
      </c>
      <c r="Q211" s="99">
        <f>VLOOKUP(C211,Sheet1!B:F,2,0)</f>
        <v>2</v>
      </c>
      <c r="R211" s="99">
        <f>VLOOKUP(C211,Sheet1!B:F,3,0)</f>
        <v>2</v>
      </c>
      <c r="S211" s="99"/>
      <c r="T211" s="99">
        <f>VLOOKUP(C211,Sheet1!B:F,4,0)</f>
        <v>0</v>
      </c>
      <c r="U211" s="99">
        <v>0</v>
      </c>
      <c r="V211" s="99">
        <v>0</v>
      </c>
      <c r="W211" s="123">
        <v>1</v>
      </c>
      <c r="X211" s="122">
        <f t="shared" si="7"/>
        <v>1</v>
      </c>
      <c r="Y211" s="98" t="s">
        <v>76</v>
      </c>
      <c r="Z211" s="196"/>
    </row>
    <row r="212" ht="24" spans="1:26">
      <c r="A212" s="144" t="s">
        <v>656</v>
      </c>
      <c r="B212" s="204">
        <v>10</v>
      </c>
      <c r="C212" s="91" t="s">
        <v>678</v>
      </c>
      <c r="D212" s="82">
        <f t="shared" si="6"/>
        <v>42.4516447368421</v>
      </c>
      <c r="E212" s="83" t="s">
        <v>1120</v>
      </c>
      <c r="F212" s="83" t="s">
        <v>24</v>
      </c>
      <c r="G212" s="84" t="s">
        <v>69</v>
      </c>
      <c r="H212" s="84" t="s">
        <v>679</v>
      </c>
      <c r="I212" s="198">
        <v>3480</v>
      </c>
      <c r="J212" s="198">
        <v>30.35</v>
      </c>
      <c r="K212" s="198">
        <v>35</v>
      </c>
      <c r="L212" s="198">
        <v>23</v>
      </c>
      <c r="M212" s="198">
        <v>12.22</v>
      </c>
      <c r="N212" s="215">
        <v>46</v>
      </c>
      <c r="O212" s="213">
        <v>59.7</v>
      </c>
      <c r="P212" s="99">
        <v>0</v>
      </c>
      <c r="Q212" s="99">
        <f>VLOOKUP(C212,Sheet1!B:F,2,0)</f>
        <v>2</v>
      </c>
      <c r="R212" s="99">
        <f>VLOOKUP(C212,Sheet1!B:F,3,0)</f>
        <v>11</v>
      </c>
      <c r="S212" s="99"/>
      <c r="T212" s="99">
        <f>VLOOKUP(C212,Sheet1!B:F,4,0)</f>
        <v>0</v>
      </c>
      <c r="U212" s="99">
        <v>2</v>
      </c>
      <c r="V212" s="99">
        <v>1</v>
      </c>
      <c r="W212" s="123">
        <v>1</v>
      </c>
      <c r="X212" s="122">
        <f t="shared" si="7"/>
        <v>4</v>
      </c>
      <c r="Y212" s="98" t="s">
        <v>94</v>
      </c>
      <c r="Z212" s="226"/>
    </row>
    <row r="213" ht="24.75" spans="1:26">
      <c r="A213" s="144" t="s">
        <v>656</v>
      </c>
      <c r="B213" s="204">
        <v>11</v>
      </c>
      <c r="C213" s="91" t="s">
        <v>680</v>
      </c>
      <c r="D213" s="82">
        <f t="shared" si="6"/>
        <v>18.2105263157895</v>
      </c>
      <c r="E213" s="83" t="s">
        <v>1120</v>
      </c>
      <c r="F213" s="83" t="s">
        <v>36</v>
      </c>
      <c r="G213" s="84" t="s">
        <v>163</v>
      </c>
      <c r="H213" s="88" t="s">
        <v>681</v>
      </c>
      <c r="I213" s="198">
        <v>6633</v>
      </c>
      <c r="J213" s="198">
        <v>15</v>
      </c>
      <c r="K213" s="198">
        <v>135</v>
      </c>
      <c r="L213" s="198">
        <v>8.62</v>
      </c>
      <c r="M213" s="198">
        <v>3.2</v>
      </c>
      <c r="N213" s="215">
        <v>70</v>
      </c>
      <c r="O213" s="213">
        <v>19</v>
      </c>
      <c r="P213" s="99">
        <v>0</v>
      </c>
      <c r="Q213" s="99">
        <f>VLOOKUP(C213,Sheet1!B:F,2,0)</f>
        <v>0</v>
      </c>
      <c r="R213" s="99">
        <f>VLOOKUP(C213,Sheet1!B:F,3,0)</f>
        <v>0</v>
      </c>
      <c r="S213" s="99"/>
      <c r="T213" s="99">
        <f>VLOOKUP(C213,Sheet1!B:F,4,0)</f>
        <v>0</v>
      </c>
      <c r="U213" s="99">
        <v>1</v>
      </c>
      <c r="V213" s="99">
        <v>0</v>
      </c>
      <c r="W213" s="122">
        <v>0</v>
      </c>
      <c r="X213" s="122">
        <f t="shared" si="7"/>
        <v>1</v>
      </c>
      <c r="Y213" s="98" t="s">
        <v>94</v>
      </c>
      <c r="Z213" s="196"/>
    </row>
    <row r="214" spans="1:26">
      <c r="A214" s="144" t="s">
        <v>656</v>
      </c>
      <c r="B214" s="204">
        <v>12</v>
      </c>
      <c r="C214" s="91" t="s">
        <v>682</v>
      </c>
      <c r="D214" s="82">
        <f t="shared" si="6"/>
        <v>39.0758421052632</v>
      </c>
      <c r="E214" s="83" t="s">
        <v>1120</v>
      </c>
      <c r="F214" s="83" t="s">
        <v>36</v>
      </c>
      <c r="G214" s="84" t="s">
        <v>163</v>
      </c>
      <c r="H214" s="88" t="s">
        <v>683</v>
      </c>
      <c r="I214" s="198">
        <v>2105.34</v>
      </c>
      <c r="J214" s="198">
        <v>57.16</v>
      </c>
      <c r="K214" s="198">
        <v>60.93</v>
      </c>
      <c r="L214" s="198">
        <v>42.48</v>
      </c>
      <c r="M214" s="198">
        <v>6.64</v>
      </c>
      <c r="N214" s="215">
        <v>28</v>
      </c>
      <c r="O214" s="213">
        <v>35.44</v>
      </c>
      <c r="P214" s="99">
        <v>3</v>
      </c>
      <c r="Q214" s="99">
        <f>VLOOKUP(C214,Sheet1!B:F,2,0)</f>
        <v>4</v>
      </c>
      <c r="R214" s="99">
        <f>VLOOKUP(C214,Sheet1!B:F,3,0)</f>
        <v>0</v>
      </c>
      <c r="S214" s="99"/>
      <c r="T214" s="99">
        <f>VLOOKUP(C214,Sheet1!B:F,4,0)</f>
        <v>0</v>
      </c>
      <c r="U214" s="99">
        <v>1</v>
      </c>
      <c r="V214" s="99">
        <v>1</v>
      </c>
      <c r="W214" s="123">
        <v>1</v>
      </c>
      <c r="X214" s="122">
        <f t="shared" si="7"/>
        <v>3</v>
      </c>
      <c r="Y214" s="98" t="s">
        <v>94</v>
      </c>
      <c r="Z214" s="196"/>
    </row>
    <row r="215" spans="1:26">
      <c r="A215" s="144" t="s">
        <v>656</v>
      </c>
      <c r="B215" s="204">
        <v>13</v>
      </c>
      <c r="C215" s="91" t="s">
        <v>684</v>
      </c>
      <c r="D215" s="82">
        <f t="shared" si="6"/>
        <v>49.5144210526316</v>
      </c>
      <c r="E215" s="83" t="s">
        <v>1120</v>
      </c>
      <c r="F215" s="83" t="s">
        <v>16</v>
      </c>
      <c r="G215" s="84" t="s">
        <v>685</v>
      </c>
      <c r="H215" s="84" t="s">
        <v>686</v>
      </c>
      <c r="I215" s="198">
        <v>45127</v>
      </c>
      <c r="J215" s="198">
        <v>86.56</v>
      </c>
      <c r="K215" s="198">
        <v>133.47</v>
      </c>
      <c r="L215" s="198">
        <v>813.19</v>
      </c>
      <c r="M215" s="198">
        <v>3.36</v>
      </c>
      <c r="N215" s="215">
        <v>103</v>
      </c>
      <c r="O215" s="213">
        <v>19.62</v>
      </c>
      <c r="P215" s="99">
        <v>0</v>
      </c>
      <c r="Q215" s="99">
        <f>VLOOKUP(C215,Sheet1!B:F,2,0)</f>
        <v>2</v>
      </c>
      <c r="R215" s="99">
        <f>VLOOKUP(C215,Sheet1!B:F,3,0)</f>
        <v>0</v>
      </c>
      <c r="S215" s="99"/>
      <c r="T215" s="99">
        <f>VLOOKUP(C215,Sheet1!B:F,4,0)</f>
        <v>0</v>
      </c>
      <c r="U215" s="99">
        <v>1</v>
      </c>
      <c r="V215" s="99">
        <v>0</v>
      </c>
      <c r="W215" s="123">
        <v>1</v>
      </c>
      <c r="X215" s="122">
        <f t="shared" si="7"/>
        <v>2</v>
      </c>
      <c r="Y215" s="98" t="s">
        <v>94</v>
      </c>
      <c r="Z215" s="196"/>
    </row>
    <row r="216" ht="24" spans="1:26">
      <c r="A216" s="144" t="s">
        <v>656</v>
      </c>
      <c r="B216" s="204">
        <v>14</v>
      </c>
      <c r="C216" s="91" t="s">
        <v>687</v>
      </c>
      <c r="D216" s="82">
        <f t="shared" si="6"/>
        <v>27.1012631578947</v>
      </c>
      <c r="E216" s="83" t="s">
        <v>1120</v>
      </c>
      <c r="F216" s="83" t="s">
        <v>36</v>
      </c>
      <c r="G216" s="84" t="s">
        <v>163</v>
      </c>
      <c r="H216" s="88" t="s">
        <v>688</v>
      </c>
      <c r="I216" s="198">
        <v>15686</v>
      </c>
      <c r="J216" s="198">
        <v>-3.67</v>
      </c>
      <c r="K216" s="198">
        <v>124.62</v>
      </c>
      <c r="L216" s="198">
        <v>19.76</v>
      </c>
      <c r="M216" s="198">
        <v>5</v>
      </c>
      <c r="N216" s="215">
        <v>26</v>
      </c>
      <c r="O216" s="213">
        <v>18</v>
      </c>
      <c r="P216" s="99">
        <v>0</v>
      </c>
      <c r="Q216" s="99">
        <f>VLOOKUP(C216,Sheet1!B:F,2,0)</f>
        <v>2</v>
      </c>
      <c r="R216" s="99">
        <f>VLOOKUP(C216,Sheet1!B:F,3,0)</f>
        <v>2</v>
      </c>
      <c r="S216" s="99"/>
      <c r="T216" s="99">
        <f>VLOOKUP(C216,Sheet1!B:F,4,0)</f>
        <v>0</v>
      </c>
      <c r="U216" s="99">
        <v>1</v>
      </c>
      <c r="V216" s="99">
        <v>0</v>
      </c>
      <c r="W216" s="123">
        <v>1</v>
      </c>
      <c r="X216" s="122">
        <f t="shared" si="7"/>
        <v>2</v>
      </c>
      <c r="Y216" s="98" t="s">
        <v>94</v>
      </c>
      <c r="Z216" s="196"/>
    </row>
    <row r="217" ht="48" spans="1:26">
      <c r="A217" s="144" t="s">
        <v>656</v>
      </c>
      <c r="B217" s="204">
        <v>15</v>
      </c>
      <c r="C217" s="91" t="s">
        <v>689</v>
      </c>
      <c r="D217" s="82">
        <f t="shared" si="6"/>
        <v>41.134</v>
      </c>
      <c r="E217" s="83" t="s">
        <v>1120</v>
      </c>
      <c r="F217" s="83" t="s">
        <v>20</v>
      </c>
      <c r="G217" s="84" t="s">
        <v>192</v>
      </c>
      <c r="H217" s="84" t="s">
        <v>690</v>
      </c>
      <c r="I217" s="198">
        <v>29275.23</v>
      </c>
      <c r="J217" s="198">
        <v>10.02</v>
      </c>
      <c r="K217" s="198">
        <v>32.73</v>
      </c>
      <c r="L217" s="198">
        <v>1.62</v>
      </c>
      <c r="M217" s="198">
        <v>3.29</v>
      </c>
      <c r="N217" s="215">
        <v>230</v>
      </c>
      <c r="O217" s="213">
        <v>32.76</v>
      </c>
      <c r="P217" s="99">
        <v>1</v>
      </c>
      <c r="Q217" s="99">
        <f>VLOOKUP(C217,Sheet1!B:F,2,0)</f>
        <v>4</v>
      </c>
      <c r="R217" s="99">
        <f>VLOOKUP(C217,Sheet1!B:F,3,0)</f>
        <v>0</v>
      </c>
      <c r="S217" s="99"/>
      <c r="T217" s="99">
        <f>VLOOKUP(C217,Sheet1!B:F,4,0)</f>
        <v>1</v>
      </c>
      <c r="U217" s="99">
        <v>1</v>
      </c>
      <c r="V217" s="99">
        <v>0</v>
      </c>
      <c r="W217" s="122">
        <v>0</v>
      </c>
      <c r="X217" s="122">
        <f t="shared" si="7"/>
        <v>1</v>
      </c>
      <c r="Y217" s="98" t="s">
        <v>197</v>
      </c>
      <c r="Z217" s="226"/>
    </row>
    <row r="218" spans="1:26">
      <c r="A218" s="144" t="s">
        <v>656</v>
      </c>
      <c r="B218" s="204">
        <v>16</v>
      </c>
      <c r="C218" s="91" t="s">
        <v>691</v>
      </c>
      <c r="D218" s="82">
        <f t="shared" si="6"/>
        <v>23.3789473684211</v>
      </c>
      <c r="E218" s="83" t="s">
        <v>1120</v>
      </c>
      <c r="F218" s="83" t="s">
        <v>16</v>
      </c>
      <c r="G218" s="84" t="s">
        <v>692</v>
      </c>
      <c r="H218" s="84" t="s">
        <v>693</v>
      </c>
      <c r="I218" s="198">
        <v>2762</v>
      </c>
      <c r="J218" s="198">
        <v>45.6</v>
      </c>
      <c r="K218" s="198">
        <v>37</v>
      </c>
      <c r="L218" s="198">
        <v>38</v>
      </c>
      <c r="M218" s="198">
        <v>2.6</v>
      </c>
      <c r="N218" s="215">
        <v>5</v>
      </c>
      <c r="O218" s="213">
        <v>6.25</v>
      </c>
      <c r="P218" s="99">
        <v>0</v>
      </c>
      <c r="Q218" s="99">
        <f>VLOOKUP(C218,Sheet1!B:F,2,0)</f>
        <v>2</v>
      </c>
      <c r="R218" s="99">
        <f>VLOOKUP(C218,Sheet1!B:F,3,0)</f>
        <v>0</v>
      </c>
      <c r="S218" s="99"/>
      <c r="T218" s="99">
        <f>VLOOKUP(C218,Sheet1!B:F,4,0)</f>
        <v>0</v>
      </c>
      <c r="U218" s="99">
        <v>0</v>
      </c>
      <c r="V218" s="99">
        <v>0</v>
      </c>
      <c r="W218" s="122">
        <v>0</v>
      </c>
      <c r="X218" s="122">
        <f t="shared" si="7"/>
        <v>0</v>
      </c>
      <c r="Y218" s="98" t="s">
        <v>94</v>
      </c>
      <c r="Z218" s="196"/>
    </row>
    <row r="219" spans="1:26">
      <c r="A219" s="144" t="s">
        <v>656</v>
      </c>
      <c r="B219" s="204">
        <v>17</v>
      </c>
      <c r="C219" s="91" t="s">
        <v>694</v>
      </c>
      <c r="D219" s="82">
        <f t="shared" si="6"/>
        <v>27.36875</v>
      </c>
      <c r="E219" s="83" t="s">
        <v>1123</v>
      </c>
      <c r="F219" s="83" t="s">
        <v>1123</v>
      </c>
      <c r="G219" s="84" t="s">
        <v>192</v>
      </c>
      <c r="H219" s="84" t="s">
        <v>695</v>
      </c>
      <c r="I219" s="198">
        <v>2037.59</v>
      </c>
      <c r="J219" s="198">
        <v>30.95</v>
      </c>
      <c r="K219" s="198">
        <v>1614.64</v>
      </c>
      <c r="L219" s="198">
        <v>-22.41</v>
      </c>
      <c r="M219" s="198">
        <v>7.14</v>
      </c>
      <c r="N219" s="215">
        <v>15</v>
      </c>
      <c r="O219" s="213">
        <v>17</v>
      </c>
      <c r="P219" s="99">
        <v>0</v>
      </c>
      <c r="Q219" s="99">
        <f>VLOOKUP(C219,Sheet1!B:F,2,0)</f>
        <v>0</v>
      </c>
      <c r="R219" s="99">
        <f>VLOOKUP(C219,Sheet1!B:F,3,0)</f>
        <v>0</v>
      </c>
      <c r="S219" s="99"/>
      <c r="T219" s="99">
        <f>VLOOKUP(C219,Sheet1!B:F,4,0)</f>
        <v>0</v>
      </c>
      <c r="U219" s="99">
        <v>0</v>
      </c>
      <c r="V219" s="99">
        <v>0</v>
      </c>
      <c r="W219" s="123">
        <v>1</v>
      </c>
      <c r="X219" s="122">
        <f t="shared" si="7"/>
        <v>1</v>
      </c>
      <c r="Y219" s="98" t="s">
        <v>197</v>
      </c>
      <c r="Z219" s="226"/>
    </row>
    <row r="220" ht="48" spans="1:26">
      <c r="A220" s="144" t="s">
        <v>656</v>
      </c>
      <c r="B220" s="204">
        <v>18</v>
      </c>
      <c r="C220" s="84" t="s">
        <v>696</v>
      </c>
      <c r="D220" s="82">
        <f t="shared" si="6"/>
        <v>40.3263157894737</v>
      </c>
      <c r="E220" s="83" t="s">
        <v>1120</v>
      </c>
      <c r="F220" s="83" t="s">
        <v>10</v>
      </c>
      <c r="G220" s="84" t="s">
        <v>84</v>
      </c>
      <c r="H220" s="84" t="s">
        <v>697</v>
      </c>
      <c r="I220" s="198">
        <v>2112.56</v>
      </c>
      <c r="J220" s="198">
        <v>100</v>
      </c>
      <c r="K220" s="198">
        <v>146</v>
      </c>
      <c r="L220" s="198">
        <v>5</v>
      </c>
      <c r="M220" s="198">
        <v>6</v>
      </c>
      <c r="N220" s="215">
        <v>21</v>
      </c>
      <c r="O220" s="213">
        <v>30</v>
      </c>
      <c r="P220" s="101">
        <v>0</v>
      </c>
      <c r="Q220" s="99">
        <f>VLOOKUP(C220,Sheet1!B:F,2,0)</f>
        <v>0</v>
      </c>
      <c r="R220" s="99">
        <f>VLOOKUP(C220,Sheet1!B:F,3,0)</f>
        <v>20</v>
      </c>
      <c r="S220" s="99"/>
      <c r="T220" s="99">
        <f>VLOOKUP(C220,Sheet1!B:F,4,0)</f>
        <v>0</v>
      </c>
      <c r="U220" s="99">
        <v>0</v>
      </c>
      <c r="V220" s="99">
        <v>0</v>
      </c>
      <c r="W220" s="122">
        <v>0</v>
      </c>
      <c r="X220" s="122">
        <f t="shared" si="7"/>
        <v>0</v>
      </c>
      <c r="Y220" s="98" t="s">
        <v>94</v>
      </c>
      <c r="Z220" s="196"/>
    </row>
    <row r="221" ht="24" spans="1:26">
      <c r="A221" s="144" t="s">
        <v>656</v>
      </c>
      <c r="B221" s="204">
        <v>19</v>
      </c>
      <c r="C221" s="91" t="s">
        <v>698</v>
      </c>
      <c r="D221" s="82">
        <f t="shared" si="6"/>
        <v>24.695</v>
      </c>
      <c r="E221" s="83" t="s">
        <v>1123</v>
      </c>
      <c r="F221" s="83" t="s">
        <v>1123</v>
      </c>
      <c r="G221" s="84" t="s">
        <v>129</v>
      </c>
      <c r="H221" s="84" t="s">
        <v>699</v>
      </c>
      <c r="I221" s="198">
        <v>24216.6</v>
      </c>
      <c r="J221" s="198">
        <v>25.56</v>
      </c>
      <c r="K221" s="198">
        <v>10.71</v>
      </c>
      <c r="L221" s="198">
        <v>-25.29</v>
      </c>
      <c r="M221" s="198">
        <v>4.2</v>
      </c>
      <c r="N221" s="215">
        <v>36</v>
      </c>
      <c r="O221" s="213">
        <v>11.2</v>
      </c>
      <c r="P221" s="99">
        <v>2</v>
      </c>
      <c r="Q221" s="99">
        <f>VLOOKUP(C221,Sheet1!B:F,2,0)</f>
        <v>0</v>
      </c>
      <c r="R221" s="99">
        <f>VLOOKUP(C221,Sheet1!B:F,3,0)</f>
        <v>0</v>
      </c>
      <c r="S221" s="99"/>
      <c r="T221" s="99">
        <f>VLOOKUP(C221,Sheet1!B:F,4,0)</f>
        <v>0</v>
      </c>
      <c r="U221" s="99">
        <v>0</v>
      </c>
      <c r="V221" s="99">
        <v>0</v>
      </c>
      <c r="W221" s="122">
        <v>0</v>
      </c>
      <c r="X221" s="122">
        <f t="shared" si="7"/>
        <v>0</v>
      </c>
      <c r="Y221" s="98" t="s">
        <v>76</v>
      </c>
      <c r="Z221" s="196"/>
    </row>
    <row r="222" spans="1:26">
      <c r="A222" s="144" t="s">
        <v>656</v>
      </c>
      <c r="B222" s="204">
        <v>20</v>
      </c>
      <c r="C222" s="91" t="s">
        <v>700</v>
      </c>
      <c r="D222" s="82">
        <f t="shared" si="6"/>
        <v>15.6963157894737</v>
      </c>
      <c r="E222" s="83" t="s">
        <v>1123</v>
      </c>
      <c r="F222" s="83" t="s">
        <v>1123</v>
      </c>
      <c r="G222" s="84" t="s">
        <v>701</v>
      </c>
      <c r="H222" s="84" t="s">
        <v>702</v>
      </c>
      <c r="I222" s="198">
        <v>9235.32</v>
      </c>
      <c r="J222" s="198">
        <v>7.64</v>
      </c>
      <c r="K222" s="198">
        <v>371.15</v>
      </c>
      <c r="L222" s="198">
        <v>104.97</v>
      </c>
      <c r="M222" s="198">
        <v>4.28</v>
      </c>
      <c r="N222" s="215">
        <v>17</v>
      </c>
      <c r="O222" s="213">
        <v>13.6</v>
      </c>
      <c r="P222" s="99">
        <v>0</v>
      </c>
      <c r="Q222" s="99">
        <f>VLOOKUP(C222,Sheet1!B:F,2,0)</f>
        <v>0</v>
      </c>
      <c r="R222" s="99">
        <f>VLOOKUP(C222,Sheet1!B:F,3,0)</f>
        <v>0</v>
      </c>
      <c r="S222" s="99"/>
      <c r="T222" s="99">
        <f>VLOOKUP(C222,Sheet1!B:F,4,0)</f>
        <v>0</v>
      </c>
      <c r="U222" s="99">
        <v>0</v>
      </c>
      <c r="V222" s="99">
        <v>0</v>
      </c>
      <c r="W222" s="122">
        <v>0</v>
      </c>
      <c r="X222" s="122">
        <f t="shared" si="7"/>
        <v>0</v>
      </c>
      <c r="Y222" s="98" t="s">
        <v>94</v>
      </c>
      <c r="Z222" s="226"/>
    </row>
    <row r="223" ht="24" spans="1:26">
      <c r="A223" s="89" t="s">
        <v>703</v>
      </c>
      <c r="B223" s="91">
        <v>1</v>
      </c>
      <c r="C223" s="84" t="s">
        <v>704</v>
      </c>
      <c r="D223" s="82">
        <f t="shared" si="6"/>
        <v>72.7765526315789</v>
      </c>
      <c r="E223" s="83" t="s">
        <v>1120</v>
      </c>
      <c r="F223" s="83" t="s">
        <v>20</v>
      </c>
      <c r="G223" s="84" t="s">
        <v>308</v>
      </c>
      <c r="H223" s="84" t="s">
        <v>705</v>
      </c>
      <c r="I223" s="199">
        <v>46937.48</v>
      </c>
      <c r="J223" s="199">
        <v>25.26</v>
      </c>
      <c r="K223" s="199">
        <v>126.31</v>
      </c>
      <c r="L223" s="199">
        <v>-12.48</v>
      </c>
      <c r="M223" s="199">
        <v>19.09</v>
      </c>
      <c r="N223" s="216">
        <v>198</v>
      </c>
      <c r="O223" s="217">
        <v>32</v>
      </c>
      <c r="P223" s="101">
        <v>34</v>
      </c>
      <c r="Q223" s="99">
        <f>VLOOKUP(C223,Sheet1!B:F,2,0)</f>
        <v>12</v>
      </c>
      <c r="R223" s="99">
        <f>VLOOKUP(C223,Sheet1!B:F,3,0)</f>
        <v>0</v>
      </c>
      <c r="S223" s="99"/>
      <c r="T223" s="99">
        <f>VLOOKUP(C223,Sheet1!B:F,4,0)</f>
        <v>6</v>
      </c>
      <c r="U223" s="101">
        <v>0</v>
      </c>
      <c r="V223" s="101">
        <v>2</v>
      </c>
      <c r="W223" s="123">
        <v>1</v>
      </c>
      <c r="X223" s="122">
        <f t="shared" si="7"/>
        <v>3</v>
      </c>
      <c r="Y223" s="107" t="s">
        <v>76</v>
      </c>
      <c r="Z223" s="196"/>
    </row>
    <row r="224" ht="24" spans="1:26">
      <c r="A224" s="89" t="s">
        <v>703</v>
      </c>
      <c r="B224" s="91">
        <v>2</v>
      </c>
      <c r="C224" s="143" t="s">
        <v>706</v>
      </c>
      <c r="D224" s="82">
        <f t="shared" si="6"/>
        <v>53</v>
      </c>
      <c r="E224" s="83" t="s">
        <v>1120</v>
      </c>
      <c r="F224" s="83" t="s">
        <v>22</v>
      </c>
      <c r="G224" s="143" t="s">
        <v>69</v>
      </c>
      <c r="H224" s="143" t="s">
        <v>707</v>
      </c>
      <c r="I224" s="180">
        <v>1585.9</v>
      </c>
      <c r="J224" s="180">
        <v>216.57</v>
      </c>
      <c r="K224" s="180">
        <v>945.72</v>
      </c>
      <c r="L224" s="180">
        <v>140.07</v>
      </c>
      <c r="M224" s="180">
        <v>8.94</v>
      </c>
      <c r="N224" s="181">
        <v>13</v>
      </c>
      <c r="O224" s="182">
        <v>76.47</v>
      </c>
      <c r="P224" s="154">
        <v>0</v>
      </c>
      <c r="Q224" s="99">
        <f>VLOOKUP(C224,Sheet1!B:F,2,0)</f>
        <v>0</v>
      </c>
      <c r="R224" s="99">
        <f>VLOOKUP(C224,Sheet1!B:F,3,0)</f>
        <v>23</v>
      </c>
      <c r="S224" s="99"/>
      <c r="T224" s="99">
        <f>VLOOKUP(C224,Sheet1!B:F,4,0)</f>
        <v>0</v>
      </c>
      <c r="U224" s="153">
        <v>1</v>
      </c>
      <c r="V224" s="153">
        <v>0</v>
      </c>
      <c r="W224" s="122">
        <v>0</v>
      </c>
      <c r="X224" s="122">
        <f t="shared" si="7"/>
        <v>1</v>
      </c>
      <c r="Y224" s="152" t="s">
        <v>94</v>
      </c>
      <c r="Z224" s="196"/>
    </row>
    <row r="225" ht="36" spans="1:26">
      <c r="A225" s="89" t="s">
        <v>703</v>
      </c>
      <c r="B225" s="91">
        <v>3</v>
      </c>
      <c r="C225" s="84" t="s">
        <v>708</v>
      </c>
      <c r="D225" s="82">
        <f t="shared" si="6"/>
        <v>33.2858947368421</v>
      </c>
      <c r="E225" s="83" t="s">
        <v>1120</v>
      </c>
      <c r="F225" s="83" t="s">
        <v>20</v>
      </c>
      <c r="G225" s="84" t="s">
        <v>192</v>
      </c>
      <c r="H225" s="84" t="s">
        <v>709</v>
      </c>
      <c r="I225" s="199">
        <v>12724</v>
      </c>
      <c r="J225" s="199">
        <v>11.85</v>
      </c>
      <c r="K225" s="199">
        <v>47.16</v>
      </c>
      <c r="L225" s="199">
        <v>82.14</v>
      </c>
      <c r="M225" s="199">
        <v>4.67</v>
      </c>
      <c r="N225" s="216">
        <v>30</v>
      </c>
      <c r="O225" s="217">
        <v>23.8</v>
      </c>
      <c r="P225" s="101">
        <v>0</v>
      </c>
      <c r="Q225" s="99">
        <f>VLOOKUP(C225,Sheet1!B:F,2,0)</f>
        <v>5</v>
      </c>
      <c r="R225" s="99">
        <f>VLOOKUP(C225,Sheet1!B:F,3,0)</f>
        <v>0</v>
      </c>
      <c r="S225" s="99"/>
      <c r="T225" s="99">
        <f>VLOOKUP(C225,Sheet1!B:F,4,0)</f>
        <v>1</v>
      </c>
      <c r="U225" s="101">
        <v>1</v>
      </c>
      <c r="V225" s="101">
        <v>0</v>
      </c>
      <c r="W225" s="123">
        <v>1</v>
      </c>
      <c r="X225" s="122">
        <f t="shared" si="7"/>
        <v>2</v>
      </c>
      <c r="Y225" s="107" t="s">
        <v>76</v>
      </c>
      <c r="Z225" s="226"/>
    </row>
    <row r="226" ht="24" spans="1:26">
      <c r="A226" s="89" t="s">
        <v>703</v>
      </c>
      <c r="B226" s="91">
        <v>4</v>
      </c>
      <c r="C226" s="84" t="s">
        <v>710</v>
      </c>
      <c r="D226" s="82">
        <f t="shared" si="6"/>
        <v>37.3362105263158</v>
      </c>
      <c r="E226" s="83" t="s">
        <v>1120</v>
      </c>
      <c r="F226" s="83" t="s">
        <v>10</v>
      </c>
      <c r="G226" s="84" t="s">
        <v>711</v>
      </c>
      <c r="H226" s="84" t="s">
        <v>712</v>
      </c>
      <c r="I226" s="198">
        <v>1526.72</v>
      </c>
      <c r="J226" s="198">
        <v>2.43</v>
      </c>
      <c r="K226" s="198">
        <v>51.94</v>
      </c>
      <c r="L226" s="198">
        <v>-83.53</v>
      </c>
      <c r="M226" s="198">
        <v>13.21</v>
      </c>
      <c r="N226" s="215">
        <v>36</v>
      </c>
      <c r="O226" s="213">
        <v>59.02</v>
      </c>
      <c r="P226" s="101">
        <v>2</v>
      </c>
      <c r="Q226" s="99">
        <f>VLOOKUP(C226,Sheet1!B:F,2,0)</f>
        <v>3</v>
      </c>
      <c r="R226" s="99">
        <f>VLOOKUP(C226,Sheet1!B:F,3,0)</f>
        <v>27</v>
      </c>
      <c r="S226" s="99"/>
      <c r="T226" s="99">
        <f>VLOOKUP(C226,Sheet1!B:F,4,0)</f>
        <v>0</v>
      </c>
      <c r="U226" s="99">
        <v>1</v>
      </c>
      <c r="V226" s="99">
        <v>1</v>
      </c>
      <c r="W226" s="122">
        <v>0</v>
      </c>
      <c r="X226" s="122">
        <f t="shared" si="7"/>
        <v>2</v>
      </c>
      <c r="Y226" s="98" t="s">
        <v>94</v>
      </c>
      <c r="Z226" s="226"/>
    </row>
    <row r="227" ht="48" spans="1:26">
      <c r="A227" s="89" t="s">
        <v>703</v>
      </c>
      <c r="B227" s="91">
        <v>5</v>
      </c>
      <c r="C227" s="84" t="s">
        <v>713</v>
      </c>
      <c r="D227" s="82">
        <f t="shared" si="6"/>
        <v>23.80725</v>
      </c>
      <c r="E227" s="83" t="s">
        <v>1120</v>
      </c>
      <c r="F227" s="83" t="s">
        <v>22</v>
      </c>
      <c r="G227" s="84" t="s">
        <v>129</v>
      </c>
      <c r="H227" s="84" t="s">
        <v>714</v>
      </c>
      <c r="I227" s="199">
        <v>4923</v>
      </c>
      <c r="J227" s="199">
        <v>48.01</v>
      </c>
      <c r="K227" s="199">
        <v>49.07</v>
      </c>
      <c r="L227" s="199">
        <v>35.4</v>
      </c>
      <c r="M227" s="199">
        <v>5</v>
      </c>
      <c r="N227" s="216">
        <v>14</v>
      </c>
      <c r="O227" s="217">
        <v>28.58</v>
      </c>
      <c r="P227" s="101">
        <v>1</v>
      </c>
      <c r="Q227" s="99">
        <f>VLOOKUP(C227,Sheet1!B:F,2,0)</f>
        <v>1</v>
      </c>
      <c r="R227" s="99">
        <f>VLOOKUP(C227,Sheet1!B:F,3,0)</f>
        <v>0</v>
      </c>
      <c r="S227" s="99"/>
      <c r="T227" s="99">
        <f>VLOOKUP(C227,Sheet1!B:F,4,0)</f>
        <v>0</v>
      </c>
      <c r="U227" s="101">
        <v>0</v>
      </c>
      <c r="V227" s="101">
        <v>0</v>
      </c>
      <c r="W227" s="122">
        <v>0</v>
      </c>
      <c r="X227" s="122">
        <f t="shared" si="7"/>
        <v>0</v>
      </c>
      <c r="Y227" s="107" t="s">
        <v>94</v>
      </c>
      <c r="Z227" s="196"/>
    </row>
    <row r="228" ht="24.75" spans="1:26">
      <c r="A228" s="89" t="s">
        <v>703</v>
      </c>
      <c r="B228" s="91">
        <v>6</v>
      </c>
      <c r="C228" s="135" t="s">
        <v>715</v>
      </c>
      <c r="D228" s="82">
        <f t="shared" si="6"/>
        <v>40.46875</v>
      </c>
      <c r="E228" s="83" t="s">
        <v>1120</v>
      </c>
      <c r="F228" s="83" t="s">
        <v>20</v>
      </c>
      <c r="G228" s="84" t="s">
        <v>192</v>
      </c>
      <c r="H228" s="84" t="s">
        <v>716</v>
      </c>
      <c r="I228" s="199">
        <v>4283.51</v>
      </c>
      <c r="J228" s="199">
        <v>55.75</v>
      </c>
      <c r="K228" s="199">
        <v>708.09</v>
      </c>
      <c r="L228" s="199">
        <v>155.86</v>
      </c>
      <c r="M228" s="199">
        <v>6.74</v>
      </c>
      <c r="N228" s="216">
        <v>16</v>
      </c>
      <c r="O228" s="217">
        <v>17</v>
      </c>
      <c r="P228" s="101">
        <v>6</v>
      </c>
      <c r="Q228" s="99">
        <f>VLOOKUP(C228,Sheet1!B:F,2,0)</f>
        <v>3</v>
      </c>
      <c r="R228" s="99">
        <f>VLOOKUP(C228,Sheet1!B:F,3,0)</f>
        <v>0</v>
      </c>
      <c r="S228" s="99"/>
      <c r="T228" s="99">
        <f>VLOOKUP(C228,Sheet1!B:F,4,0)</f>
        <v>0</v>
      </c>
      <c r="U228" s="101">
        <v>0</v>
      </c>
      <c r="V228" s="101">
        <v>0</v>
      </c>
      <c r="W228" s="123">
        <v>1</v>
      </c>
      <c r="X228" s="122">
        <f t="shared" si="7"/>
        <v>1</v>
      </c>
      <c r="Y228" s="107" t="s">
        <v>76</v>
      </c>
      <c r="Z228" s="196"/>
    </row>
    <row r="229" ht="24" spans="1:26">
      <c r="A229" s="89" t="s">
        <v>703</v>
      </c>
      <c r="B229" s="91">
        <v>7</v>
      </c>
      <c r="C229" s="84" t="s">
        <v>717</v>
      </c>
      <c r="D229" s="82">
        <f t="shared" si="6"/>
        <v>34.6175</v>
      </c>
      <c r="E229" s="83" t="s">
        <v>1120</v>
      </c>
      <c r="F229" s="83" t="s">
        <v>20</v>
      </c>
      <c r="G229" s="91" t="s">
        <v>192</v>
      </c>
      <c r="H229" s="84" t="s">
        <v>718</v>
      </c>
      <c r="I229" s="198">
        <v>4181</v>
      </c>
      <c r="J229" s="198">
        <v>35.98</v>
      </c>
      <c r="K229" s="198">
        <v>173.9</v>
      </c>
      <c r="L229" s="198">
        <v>83.3</v>
      </c>
      <c r="M229" s="198">
        <v>9.5</v>
      </c>
      <c r="N229" s="215">
        <v>12</v>
      </c>
      <c r="O229" s="213">
        <v>46.15</v>
      </c>
      <c r="P229" s="101">
        <v>0</v>
      </c>
      <c r="Q229" s="99">
        <f>VLOOKUP(C229,Sheet1!B:F,2,0)</f>
        <v>4</v>
      </c>
      <c r="R229" s="99">
        <f>VLOOKUP(C229,Sheet1!B:F,3,0)</f>
        <v>0</v>
      </c>
      <c r="S229" s="99"/>
      <c r="T229" s="99">
        <f>VLOOKUP(C229,Sheet1!B:F,4,0)</f>
        <v>0</v>
      </c>
      <c r="U229" s="99">
        <v>1</v>
      </c>
      <c r="V229" s="99">
        <v>0</v>
      </c>
      <c r="W229" s="123">
        <v>1</v>
      </c>
      <c r="X229" s="122">
        <f t="shared" si="7"/>
        <v>2</v>
      </c>
      <c r="Y229" s="98" t="s">
        <v>76</v>
      </c>
      <c r="Z229" s="226"/>
    </row>
    <row r="230" ht="24" spans="1:26">
      <c r="A230" s="89" t="s">
        <v>703</v>
      </c>
      <c r="B230" s="91">
        <v>8</v>
      </c>
      <c r="C230" s="84" t="s">
        <v>719</v>
      </c>
      <c r="D230" s="82">
        <f t="shared" si="6"/>
        <v>43.0210526315789</v>
      </c>
      <c r="E230" s="83" t="s">
        <v>1123</v>
      </c>
      <c r="F230" s="83" t="s">
        <v>1123</v>
      </c>
      <c r="G230" s="84" t="s">
        <v>721</v>
      </c>
      <c r="H230" s="84" t="s">
        <v>722</v>
      </c>
      <c r="I230" s="198">
        <v>10003</v>
      </c>
      <c r="J230" s="198">
        <v>28</v>
      </c>
      <c r="K230" s="198">
        <v>212</v>
      </c>
      <c r="L230" s="198">
        <v>5.96</v>
      </c>
      <c r="M230" s="198">
        <v>14.09</v>
      </c>
      <c r="N230" s="215">
        <v>52</v>
      </c>
      <c r="O230" s="213">
        <v>38.8</v>
      </c>
      <c r="P230" s="101">
        <v>1</v>
      </c>
      <c r="Q230" s="99">
        <f>VLOOKUP(C230,Sheet1!B:F,2,0)</f>
        <v>7</v>
      </c>
      <c r="R230" s="99">
        <f>VLOOKUP(C230,Sheet1!B:F,3,0)</f>
        <v>0</v>
      </c>
      <c r="S230" s="99"/>
      <c r="T230" s="99">
        <f>VLOOKUP(C230,Sheet1!B:F,4,0)</f>
        <v>0</v>
      </c>
      <c r="U230" s="99">
        <v>0</v>
      </c>
      <c r="V230" s="99">
        <v>0</v>
      </c>
      <c r="W230" s="122">
        <v>0</v>
      </c>
      <c r="X230" s="122">
        <f t="shared" si="7"/>
        <v>0</v>
      </c>
      <c r="Y230" s="98" t="s">
        <v>76</v>
      </c>
      <c r="Z230" s="196"/>
    </row>
    <row r="231" ht="48" spans="1:26">
      <c r="A231" s="89" t="s">
        <v>703</v>
      </c>
      <c r="B231" s="91">
        <v>9</v>
      </c>
      <c r="C231" s="84" t="s">
        <v>723</v>
      </c>
      <c r="D231" s="82">
        <f t="shared" si="6"/>
        <v>40.7054342105263</v>
      </c>
      <c r="E231" s="83" t="s">
        <v>1120</v>
      </c>
      <c r="F231" s="83" t="s">
        <v>20</v>
      </c>
      <c r="G231" s="84" t="s">
        <v>308</v>
      </c>
      <c r="H231" s="84" t="s">
        <v>724</v>
      </c>
      <c r="I231" s="199">
        <v>6401.25</v>
      </c>
      <c r="J231" s="199">
        <v>69.15</v>
      </c>
      <c r="K231" s="199">
        <v>73.36</v>
      </c>
      <c r="L231" s="199">
        <v>90.23</v>
      </c>
      <c r="M231" s="199">
        <v>6.54</v>
      </c>
      <c r="N231" s="216">
        <v>23</v>
      </c>
      <c r="O231" s="217">
        <v>24</v>
      </c>
      <c r="P231" s="101">
        <v>1</v>
      </c>
      <c r="Q231" s="99">
        <f>VLOOKUP(C231,Sheet1!B:F,2,0)</f>
        <v>3</v>
      </c>
      <c r="R231" s="99">
        <f>VLOOKUP(C231,Sheet1!B:F,3,0)</f>
        <v>0</v>
      </c>
      <c r="S231" s="99"/>
      <c r="T231" s="99">
        <f>VLOOKUP(C231,Sheet1!B:F,4,0)</f>
        <v>0</v>
      </c>
      <c r="U231" s="101">
        <v>1</v>
      </c>
      <c r="V231" s="101">
        <v>1</v>
      </c>
      <c r="W231" s="123">
        <v>1</v>
      </c>
      <c r="X231" s="122">
        <f t="shared" si="7"/>
        <v>3</v>
      </c>
      <c r="Y231" s="107" t="s">
        <v>94</v>
      </c>
      <c r="Z231" s="196"/>
    </row>
    <row r="232" ht="24" spans="1:26">
      <c r="A232" s="89" t="s">
        <v>703</v>
      </c>
      <c r="B232" s="91">
        <v>10</v>
      </c>
      <c r="C232" s="84" t="s">
        <v>725</v>
      </c>
      <c r="D232" s="82">
        <f t="shared" si="6"/>
        <v>34.48125</v>
      </c>
      <c r="E232" s="83" t="s">
        <v>1123</v>
      </c>
      <c r="F232" s="83" t="s">
        <v>1123</v>
      </c>
      <c r="G232" s="84" t="s">
        <v>129</v>
      </c>
      <c r="H232" s="84" t="s">
        <v>726</v>
      </c>
      <c r="I232" s="199">
        <v>4549.47</v>
      </c>
      <c r="J232" s="199">
        <v>63.85</v>
      </c>
      <c r="K232" s="199">
        <v>5.97</v>
      </c>
      <c r="L232" s="199">
        <v>78.09</v>
      </c>
      <c r="M232" s="199">
        <v>5.62</v>
      </c>
      <c r="N232" s="216">
        <v>24</v>
      </c>
      <c r="O232" s="217">
        <v>13.2</v>
      </c>
      <c r="P232" s="101">
        <v>5</v>
      </c>
      <c r="Q232" s="99">
        <f>VLOOKUP(C232,Sheet1!B:F,2,0)</f>
        <v>2</v>
      </c>
      <c r="R232" s="99">
        <f>VLOOKUP(C232,Sheet1!B:F,3,0)</f>
        <v>0</v>
      </c>
      <c r="S232" s="99"/>
      <c r="T232" s="99">
        <f>VLOOKUP(C232,Sheet1!B:F,4,0)</f>
        <v>0</v>
      </c>
      <c r="U232" s="101">
        <v>1</v>
      </c>
      <c r="V232" s="101">
        <v>0</v>
      </c>
      <c r="W232" s="123">
        <v>1</v>
      </c>
      <c r="X232" s="122">
        <f t="shared" si="7"/>
        <v>2</v>
      </c>
      <c r="Y232" s="107" t="s">
        <v>197</v>
      </c>
      <c r="Z232" s="196"/>
    </row>
    <row r="233" ht="24" spans="1:26">
      <c r="A233" s="89" t="s">
        <v>703</v>
      </c>
      <c r="B233" s="91">
        <v>11</v>
      </c>
      <c r="C233" s="84" t="s">
        <v>727</v>
      </c>
      <c r="D233" s="82">
        <f t="shared" si="6"/>
        <v>38.0263157894737</v>
      </c>
      <c r="E233" s="83" t="s">
        <v>1123</v>
      </c>
      <c r="F233" s="83" t="s">
        <v>1123</v>
      </c>
      <c r="G233" s="84" t="s">
        <v>308</v>
      </c>
      <c r="H233" s="84" t="s">
        <v>728</v>
      </c>
      <c r="I233" s="198">
        <v>95819.48</v>
      </c>
      <c r="J233" s="198">
        <v>13.3</v>
      </c>
      <c r="K233" s="198">
        <v>22.5</v>
      </c>
      <c r="L233" s="198">
        <v>-1</v>
      </c>
      <c r="M233" s="198">
        <v>3.2</v>
      </c>
      <c r="N233" s="215">
        <v>82</v>
      </c>
      <c r="O233" s="213">
        <v>14.6</v>
      </c>
      <c r="P233" s="101">
        <v>1</v>
      </c>
      <c r="Q233" s="99">
        <f>VLOOKUP(C233,Sheet1!B:F,2,0)</f>
        <v>1</v>
      </c>
      <c r="R233" s="99">
        <f>VLOOKUP(C233,Sheet1!B:F,3,0)</f>
        <v>0</v>
      </c>
      <c r="S233" s="99"/>
      <c r="T233" s="99">
        <f>VLOOKUP(C233,Sheet1!B:F,4,0)</f>
        <v>1</v>
      </c>
      <c r="U233" s="99">
        <v>1</v>
      </c>
      <c r="V233" s="99">
        <v>0</v>
      </c>
      <c r="W233" s="122">
        <v>0</v>
      </c>
      <c r="X233" s="122">
        <f t="shared" si="7"/>
        <v>1</v>
      </c>
      <c r="Y233" s="98" t="s">
        <v>76</v>
      </c>
      <c r="Z233" s="226"/>
    </row>
    <row r="234" ht="36.75" spans="1:26">
      <c r="A234" s="89" t="s">
        <v>703</v>
      </c>
      <c r="B234" s="91">
        <v>12</v>
      </c>
      <c r="C234" s="84" t="s">
        <v>729</v>
      </c>
      <c r="D234" s="82">
        <f t="shared" si="6"/>
        <v>30.17625</v>
      </c>
      <c r="E234" s="83" t="s">
        <v>1120</v>
      </c>
      <c r="F234" s="83" t="s">
        <v>16</v>
      </c>
      <c r="G234" s="84" t="s">
        <v>730</v>
      </c>
      <c r="H234" s="84" t="s">
        <v>731</v>
      </c>
      <c r="I234" s="199">
        <v>2310.98</v>
      </c>
      <c r="J234" s="199">
        <v>21.41</v>
      </c>
      <c r="K234" s="199">
        <v>526.79</v>
      </c>
      <c r="L234" s="199">
        <v>681.15</v>
      </c>
      <c r="M234" s="199">
        <v>5.11</v>
      </c>
      <c r="N234" s="216">
        <v>12</v>
      </c>
      <c r="O234" s="217">
        <v>37.5</v>
      </c>
      <c r="P234" s="101">
        <v>0</v>
      </c>
      <c r="Q234" s="99">
        <f>VLOOKUP(C234,Sheet1!B:F,2,0)</f>
        <v>3</v>
      </c>
      <c r="R234" s="99">
        <f>VLOOKUP(C234,Sheet1!B:F,3,0)</f>
        <v>2</v>
      </c>
      <c r="S234" s="99"/>
      <c r="T234" s="99">
        <f>VLOOKUP(C234,Sheet1!B:F,4,0)</f>
        <v>0</v>
      </c>
      <c r="U234" s="101">
        <v>0</v>
      </c>
      <c r="V234" s="101">
        <v>0</v>
      </c>
      <c r="W234" s="122">
        <v>0</v>
      </c>
      <c r="X234" s="122">
        <f t="shared" si="7"/>
        <v>0</v>
      </c>
      <c r="Y234" s="107" t="s">
        <v>76</v>
      </c>
      <c r="Z234" s="196"/>
    </row>
    <row r="235" ht="48" spans="1:26">
      <c r="A235" s="89" t="s">
        <v>703</v>
      </c>
      <c r="B235" s="91">
        <v>13</v>
      </c>
      <c r="C235" s="84" t="s">
        <v>732</v>
      </c>
      <c r="D235" s="82">
        <f t="shared" si="6"/>
        <v>36.1464210526316</v>
      </c>
      <c r="E235" s="83" t="s">
        <v>1120</v>
      </c>
      <c r="F235" s="83" t="s">
        <v>22</v>
      </c>
      <c r="G235" s="84" t="s">
        <v>733</v>
      </c>
      <c r="H235" s="84" t="s">
        <v>734</v>
      </c>
      <c r="I235" s="199">
        <v>3306.16</v>
      </c>
      <c r="J235" s="199">
        <v>6.26</v>
      </c>
      <c r="K235" s="199">
        <v>33.91</v>
      </c>
      <c r="L235" s="199">
        <v>-14.28</v>
      </c>
      <c r="M235" s="199">
        <v>6.66</v>
      </c>
      <c r="N235" s="216">
        <v>28</v>
      </c>
      <c r="O235" s="217">
        <v>38.9</v>
      </c>
      <c r="P235" s="101">
        <v>0</v>
      </c>
      <c r="Q235" s="99">
        <f>VLOOKUP(C235,Sheet1!B:F,2,0)</f>
        <v>15</v>
      </c>
      <c r="R235" s="99">
        <f>VLOOKUP(C235,Sheet1!B:F,3,0)</f>
        <v>0</v>
      </c>
      <c r="S235" s="99"/>
      <c r="T235" s="99">
        <f>VLOOKUP(C235,Sheet1!B:F,4,0)</f>
        <v>0</v>
      </c>
      <c r="U235" s="101">
        <v>1</v>
      </c>
      <c r="V235" s="101">
        <v>1</v>
      </c>
      <c r="W235" s="123">
        <v>1</v>
      </c>
      <c r="X235" s="122">
        <f t="shared" si="7"/>
        <v>3</v>
      </c>
      <c r="Y235" s="107" t="s">
        <v>76</v>
      </c>
      <c r="Z235" s="226"/>
    </row>
    <row r="236" ht="36" spans="1:26">
      <c r="A236" s="89" t="s">
        <v>703</v>
      </c>
      <c r="B236" s="91">
        <v>14</v>
      </c>
      <c r="C236" s="84" t="s">
        <v>735</v>
      </c>
      <c r="D236" s="82">
        <f t="shared" si="6"/>
        <v>43</v>
      </c>
      <c r="E236" s="83" t="s">
        <v>1120</v>
      </c>
      <c r="F236" s="83" t="s">
        <v>22</v>
      </c>
      <c r="G236" s="84" t="s">
        <v>129</v>
      </c>
      <c r="H236" s="84" t="s">
        <v>736</v>
      </c>
      <c r="I236" s="199">
        <v>2732.1</v>
      </c>
      <c r="J236" s="199">
        <v>102.7</v>
      </c>
      <c r="K236" s="199">
        <v>478.3</v>
      </c>
      <c r="L236" s="199">
        <v>143.1</v>
      </c>
      <c r="M236" s="199">
        <v>7.5</v>
      </c>
      <c r="N236" s="216">
        <v>10</v>
      </c>
      <c r="O236" s="217">
        <v>31.3</v>
      </c>
      <c r="P236" s="101">
        <v>2</v>
      </c>
      <c r="Q236" s="99">
        <f>VLOOKUP(C236,Sheet1!B:F,2,0)</f>
        <v>1</v>
      </c>
      <c r="R236" s="99">
        <f>VLOOKUP(C236,Sheet1!B:F,3,0)</f>
        <v>0</v>
      </c>
      <c r="S236" s="99"/>
      <c r="T236" s="99">
        <f>VLOOKUP(C236,Sheet1!B:F,4,0)</f>
        <v>0</v>
      </c>
      <c r="U236" s="101">
        <v>0</v>
      </c>
      <c r="V236" s="101">
        <v>0</v>
      </c>
      <c r="W236" s="123">
        <v>1</v>
      </c>
      <c r="X236" s="122">
        <f t="shared" si="7"/>
        <v>1</v>
      </c>
      <c r="Y236" s="107" t="s">
        <v>94</v>
      </c>
      <c r="Z236" s="196"/>
    </row>
    <row r="237" ht="24" spans="1:26">
      <c r="A237" s="89" t="s">
        <v>703</v>
      </c>
      <c r="B237" s="91">
        <v>15</v>
      </c>
      <c r="C237" s="84" t="s">
        <v>737</v>
      </c>
      <c r="D237" s="82">
        <f t="shared" si="6"/>
        <v>27</v>
      </c>
      <c r="E237" s="83" t="s">
        <v>1123</v>
      </c>
      <c r="F237" s="83" t="s">
        <v>1123</v>
      </c>
      <c r="G237" s="84" t="s">
        <v>236</v>
      </c>
      <c r="H237" s="84" t="s">
        <v>738</v>
      </c>
      <c r="I237" s="199">
        <v>13237</v>
      </c>
      <c r="J237" s="199">
        <v>16.27</v>
      </c>
      <c r="K237" s="199">
        <v>5300</v>
      </c>
      <c r="L237" s="199">
        <v>83.2</v>
      </c>
      <c r="M237" s="199">
        <v>5.66</v>
      </c>
      <c r="N237" s="216">
        <v>67</v>
      </c>
      <c r="O237" s="217">
        <v>16.26</v>
      </c>
      <c r="P237" s="101">
        <v>0</v>
      </c>
      <c r="Q237" s="99">
        <f>VLOOKUP(C237,Sheet1!B:F,2,0)</f>
        <v>0</v>
      </c>
      <c r="R237" s="99">
        <f>VLOOKUP(C237,Sheet1!B:F,3,0)</f>
        <v>0</v>
      </c>
      <c r="S237" s="99"/>
      <c r="T237" s="99">
        <f>VLOOKUP(C237,Sheet1!B:F,4,0)</f>
        <v>0</v>
      </c>
      <c r="U237" s="101">
        <v>1</v>
      </c>
      <c r="V237" s="101">
        <v>0</v>
      </c>
      <c r="W237" s="122">
        <v>0</v>
      </c>
      <c r="X237" s="122">
        <f t="shared" si="7"/>
        <v>1</v>
      </c>
      <c r="Y237" s="107" t="s">
        <v>76</v>
      </c>
      <c r="Z237" s="196"/>
    </row>
    <row r="238" ht="24" spans="1:26">
      <c r="A238" s="89" t="s">
        <v>703</v>
      </c>
      <c r="B238" s="91">
        <v>16</v>
      </c>
      <c r="C238" s="84" t="s">
        <v>739</v>
      </c>
      <c r="D238" s="82">
        <f t="shared" si="6"/>
        <v>59</v>
      </c>
      <c r="E238" s="83" t="s">
        <v>1120</v>
      </c>
      <c r="F238" s="83" t="s">
        <v>22</v>
      </c>
      <c r="G238" s="84" t="s">
        <v>143</v>
      </c>
      <c r="H238" s="84" t="s">
        <v>740</v>
      </c>
      <c r="I238" s="199">
        <v>10315.19</v>
      </c>
      <c r="J238" s="199">
        <v>107.52</v>
      </c>
      <c r="K238" s="199">
        <v>655.98</v>
      </c>
      <c r="L238" s="199">
        <v>321.44</v>
      </c>
      <c r="M238" s="199">
        <v>7.27</v>
      </c>
      <c r="N238" s="216">
        <v>39</v>
      </c>
      <c r="O238" s="217">
        <v>30</v>
      </c>
      <c r="P238" s="101">
        <v>0</v>
      </c>
      <c r="Q238" s="99">
        <f>VLOOKUP(C238,Sheet1!B:F,2,0)</f>
        <v>24</v>
      </c>
      <c r="R238" s="99">
        <f>VLOOKUP(C238,Sheet1!B:F,3,0)</f>
        <v>0</v>
      </c>
      <c r="S238" s="99"/>
      <c r="T238" s="99">
        <f>VLOOKUP(C238,Sheet1!B:F,4,0)</f>
        <v>0</v>
      </c>
      <c r="U238" s="101">
        <v>2</v>
      </c>
      <c r="V238" s="101">
        <v>0</v>
      </c>
      <c r="W238" s="122">
        <v>0</v>
      </c>
      <c r="X238" s="122">
        <f t="shared" si="7"/>
        <v>2</v>
      </c>
      <c r="Y238" s="107" t="s">
        <v>94</v>
      </c>
      <c r="Z238" s="196"/>
    </row>
    <row r="239" ht="24" spans="1:26">
      <c r="A239" s="89" t="s">
        <v>703</v>
      </c>
      <c r="B239" s="91">
        <v>17</v>
      </c>
      <c r="C239" s="84" t="s">
        <v>741</v>
      </c>
      <c r="D239" s="82">
        <f t="shared" si="6"/>
        <v>34</v>
      </c>
      <c r="E239" s="83" t="s">
        <v>1120</v>
      </c>
      <c r="F239" s="83" t="s">
        <v>20</v>
      </c>
      <c r="G239" s="84" t="s">
        <v>129</v>
      </c>
      <c r="H239" s="84" t="s">
        <v>743</v>
      </c>
      <c r="I239" s="199">
        <v>8482</v>
      </c>
      <c r="J239" s="199">
        <v>173</v>
      </c>
      <c r="K239" s="199"/>
      <c r="L239" s="199">
        <v>83</v>
      </c>
      <c r="M239" s="199">
        <v>5</v>
      </c>
      <c r="N239" s="216">
        <v>26</v>
      </c>
      <c r="O239" s="217">
        <v>11.2</v>
      </c>
      <c r="P239" s="101">
        <v>0</v>
      </c>
      <c r="Q239" s="99">
        <f>VLOOKUP(C239,Sheet1!B:F,2,0)</f>
        <v>3</v>
      </c>
      <c r="R239" s="99">
        <f>VLOOKUP(C239,Sheet1!B:F,3,0)</f>
        <v>0</v>
      </c>
      <c r="S239" s="99"/>
      <c r="T239" s="99">
        <f>VLOOKUP(C239,Sheet1!B:F,4,0)</f>
        <v>0</v>
      </c>
      <c r="U239" s="101">
        <v>0</v>
      </c>
      <c r="V239" s="101">
        <v>1</v>
      </c>
      <c r="W239" s="122">
        <v>0</v>
      </c>
      <c r="X239" s="122">
        <f t="shared" si="7"/>
        <v>1</v>
      </c>
      <c r="Y239" s="107" t="s">
        <v>76</v>
      </c>
      <c r="Z239" s="196"/>
    </row>
    <row r="240" ht="24" spans="1:26">
      <c r="A240" s="89" t="s">
        <v>703</v>
      </c>
      <c r="B240" s="91">
        <v>18</v>
      </c>
      <c r="C240" s="84" t="s">
        <v>744</v>
      </c>
      <c r="D240" s="82">
        <f t="shared" si="6"/>
        <v>53</v>
      </c>
      <c r="E240" s="83" t="s">
        <v>1120</v>
      </c>
      <c r="F240" s="83" t="s">
        <v>10</v>
      </c>
      <c r="G240" s="84" t="s">
        <v>711</v>
      </c>
      <c r="H240" s="84" t="s">
        <v>745</v>
      </c>
      <c r="I240" s="199">
        <v>2138.85</v>
      </c>
      <c r="J240" s="199">
        <v>115.16</v>
      </c>
      <c r="K240" s="199"/>
      <c r="L240" s="199">
        <v>127.7</v>
      </c>
      <c r="M240" s="199">
        <v>58.68</v>
      </c>
      <c r="N240" s="216">
        <v>43</v>
      </c>
      <c r="O240" s="217">
        <v>55</v>
      </c>
      <c r="P240" s="101">
        <v>0</v>
      </c>
      <c r="Q240" s="99">
        <f>VLOOKUP(C240,Sheet1!B:F,2,0)</f>
        <v>2</v>
      </c>
      <c r="R240" s="99">
        <f>VLOOKUP(C240,Sheet1!B:F,3,0)</f>
        <v>19</v>
      </c>
      <c r="S240" s="99"/>
      <c r="T240" s="99">
        <f>VLOOKUP(C240,Sheet1!B:F,4,0)</f>
        <v>1</v>
      </c>
      <c r="U240" s="101">
        <v>2</v>
      </c>
      <c r="V240" s="101">
        <v>2</v>
      </c>
      <c r="W240" s="123">
        <v>1</v>
      </c>
      <c r="X240" s="122">
        <f t="shared" si="7"/>
        <v>5</v>
      </c>
      <c r="Y240" s="107" t="s">
        <v>94</v>
      </c>
      <c r="Z240" s="196"/>
    </row>
    <row r="241" ht="24" spans="1:26">
      <c r="A241" s="89" t="s">
        <v>703</v>
      </c>
      <c r="B241" s="91">
        <v>19</v>
      </c>
      <c r="C241" s="84" t="s">
        <v>746</v>
      </c>
      <c r="D241" s="82">
        <f t="shared" si="6"/>
        <v>54</v>
      </c>
      <c r="E241" s="83" t="s">
        <v>1123</v>
      </c>
      <c r="F241" s="83" t="s">
        <v>1123</v>
      </c>
      <c r="G241" s="84" t="s">
        <v>129</v>
      </c>
      <c r="H241" s="91" t="s">
        <v>748</v>
      </c>
      <c r="I241" s="198">
        <v>46640.91</v>
      </c>
      <c r="J241" s="198">
        <v>312.06</v>
      </c>
      <c r="K241" s="198">
        <v>10487.34</v>
      </c>
      <c r="L241" s="198">
        <v>353.47</v>
      </c>
      <c r="M241" s="198">
        <v>2.98</v>
      </c>
      <c r="N241" s="215">
        <v>25</v>
      </c>
      <c r="O241" s="213">
        <v>5.13</v>
      </c>
      <c r="P241" s="101">
        <v>0</v>
      </c>
      <c r="Q241" s="99">
        <f>VLOOKUP(C241,Sheet1!B:F,2,0)</f>
        <v>2</v>
      </c>
      <c r="R241" s="99">
        <f>VLOOKUP(C241,Sheet1!B:F,3,0)</f>
        <v>0</v>
      </c>
      <c r="S241" s="99"/>
      <c r="T241" s="99">
        <f>VLOOKUP(C241,Sheet1!B:F,4,0)</f>
        <v>0</v>
      </c>
      <c r="U241" s="99">
        <v>1</v>
      </c>
      <c r="V241" s="99">
        <v>0</v>
      </c>
      <c r="W241" s="122">
        <v>0</v>
      </c>
      <c r="X241" s="122">
        <f t="shared" si="7"/>
        <v>1</v>
      </c>
      <c r="Y241" s="98" t="s">
        <v>94</v>
      </c>
      <c r="Z241" s="196"/>
    </row>
    <row r="242" ht="48" spans="1:26">
      <c r="A242" s="89" t="s">
        <v>703</v>
      </c>
      <c r="B242" s="91">
        <v>20</v>
      </c>
      <c r="C242" s="84" t="s">
        <v>749</v>
      </c>
      <c r="D242" s="82">
        <f t="shared" si="6"/>
        <v>31.5416842105263</v>
      </c>
      <c r="E242" s="83" t="s">
        <v>1120</v>
      </c>
      <c r="F242" s="83" t="s">
        <v>36</v>
      </c>
      <c r="G242" s="84" t="s">
        <v>750</v>
      </c>
      <c r="H242" s="84" t="s">
        <v>751</v>
      </c>
      <c r="I242" s="198">
        <v>2278.36</v>
      </c>
      <c r="J242" s="198">
        <v>-1.58</v>
      </c>
      <c r="K242" s="198">
        <v>71.46</v>
      </c>
      <c r="L242" s="198">
        <v>15.19</v>
      </c>
      <c r="M242" s="198">
        <v>15.96</v>
      </c>
      <c r="N242" s="215">
        <v>22</v>
      </c>
      <c r="O242" s="213">
        <v>37.9</v>
      </c>
      <c r="P242" s="101">
        <v>0</v>
      </c>
      <c r="Q242" s="99">
        <f>VLOOKUP(C242,Sheet1!B:F,2,0)</f>
        <v>8</v>
      </c>
      <c r="R242" s="99">
        <f>VLOOKUP(C242,Sheet1!B:F,3,0)</f>
        <v>0</v>
      </c>
      <c r="S242" s="99"/>
      <c r="T242" s="99">
        <f>VLOOKUP(C242,Sheet1!B:F,4,0)</f>
        <v>0</v>
      </c>
      <c r="U242" s="99">
        <v>1</v>
      </c>
      <c r="V242" s="99">
        <v>0</v>
      </c>
      <c r="W242" s="122">
        <v>0</v>
      </c>
      <c r="X242" s="122">
        <f t="shared" si="7"/>
        <v>1</v>
      </c>
      <c r="Y242" s="98" t="s">
        <v>94</v>
      </c>
      <c r="Z242" s="196"/>
    </row>
    <row r="243" spans="1:26">
      <c r="A243" s="89" t="s">
        <v>703</v>
      </c>
      <c r="B243" s="91">
        <v>21</v>
      </c>
      <c r="C243" s="84" t="s">
        <v>752</v>
      </c>
      <c r="D243" s="82">
        <f t="shared" si="6"/>
        <v>58.3138157894737</v>
      </c>
      <c r="E243" s="83" t="s">
        <v>1120</v>
      </c>
      <c r="F243" s="83" t="s">
        <v>36</v>
      </c>
      <c r="G243" s="84" t="s">
        <v>163</v>
      </c>
      <c r="H243" s="88" t="s">
        <v>753</v>
      </c>
      <c r="I243" s="199">
        <v>31431</v>
      </c>
      <c r="J243" s="218">
        <v>23.1</v>
      </c>
      <c r="K243" s="218">
        <v>108</v>
      </c>
      <c r="L243" s="218">
        <v>6.7</v>
      </c>
      <c r="M243" s="218">
        <v>4.7</v>
      </c>
      <c r="N243" s="216">
        <v>107</v>
      </c>
      <c r="O243" s="219">
        <v>22</v>
      </c>
      <c r="P243" s="101">
        <v>1</v>
      </c>
      <c r="Q243" s="99">
        <f>VLOOKUP(C243,Sheet1!B:F,2,0)</f>
        <v>4</v>
      </c>
      <c r="R243" s="99">
        <f>VLOOKUP(C243,Sheet1!B:F,3,0)</f>
        <v>0</v>
      </c>
      <c r="S243" s="99"/>
      <c r="T243" s="99">
        <f>VLOOKUP(C243,Sheet1!B:F,4,0)</f>
        <v>4</v>
      </c>
      <c r="U243" s="101">
        <v>2</v>
      </c>
      <c r="V243" s="101">
        <v>2</v>
      </c>
      <c r="W243" s="123">
        <v>1</v>
      </c>
      <c r="X243" s="122">
        <f t="shared" si="7"/>
        <v>5</v>
      </c>
      <c r="Y243" s="107" t="s">
        <v>94</v>
      </c>
      <c r="Z243" s="196"/>
    </row>
    <row r="244" ht="48" spans="1:26">
      <c r="A244" s="144" t="s">
        <v>754</v>
      </c>
      <c r="B244" s="84">
        <v>1</v>
      </c>
      <c r="C244" s="84" t="s">
        <v>755</v>
      </c>
      <c r="D244" s="82">
        <f t="shared" si="6"/>
        <v>37.4567368421053</v>
      </c>
      <c r="E244" s="83" t="s">
        <v>1120</v>
      </c>
      <c r="F244" s="83" t="s">
        <v>10</v>
      </c>
      <c r="G244" s="84" t="s">
        <v>756</v>
      </c>
      <c r="H244" s="84" t="s">
        <v>757</v>
      </c>
      <c r="I244" s="199">
        <v>1983.04</v>
      </c>
      <c r="J244" s="199">
        <v>265.31</v>
      </c>
      <c r="K244" s="199">
        <v>63.39</v>
      </c>
      <c r="L244" s="199">
        <v>330.19</v>
      </c>
      <c r="M244" s="199">
        <v>13.25</v>
      </c>
      <c r="N244" s="216">
        <v>16</v>
      </c>
      <c r="O244" s="217">
        <v>21.3</v>
      </c>
      <c r="P244" s="101">
        <v>0</v>
      </c>
      <c r="Q244" s="99">
        <f>VLOOKUP(C244,Sheet1!B:F,2,0)</f>
        <v>1</v>
      </c>
      <c r="R244" s="99">
        <f>VLOOKUP(C244,Sheet1!B:F,3,0)</f>
        <v>11</v>
      </c>
      <c r="S244" s="99"/>
      <c r="T244" s="99">
        <f>VLOOKUP(C244,Sheet1!B:F,4,0)</f>
        <v>0</v>
      </c>
      <c r="U244" s="101">
        <v>0</v>
      </c>
      <c r="V244" s="101">
        <v>0</v>
      </c>
      <c r="W244" s="122">
        <v>0</v>
      </c>
      <c r="X244" s="122">
        <f t="shared" si="7"/>
        <v>0</v>
      </c>
      <c r="Y244" s="227" t="s">
        <v>71</v>
      </c>
      <c r="Z244" s="196"/>
    </row>
    <row r="245" ht="24" spans="1:26">
      <c r="A245" s="144" t="s">
        <v>754</v>
      </c>
      <c r="B245" s="84">
        <v>2</v>
      </c>
      <c r="C245" s="205" t="s">
        <v>758</v>
      </c>
      <c r="D245" s="82">
        <f t="shared" si="6"/>
        <v>27.7717105263158</v>
      </c>
      <c r="E245" s="83" t="s">
        <v>1123</v>
      </c>
      <c r="F245" s="83" t="s">
        <v>1123</v>
      </c>
      <c r="G245" s="205" t="s">
        <v>759</v>
      </c>
      <c r="H245" s="205" t="s">
        <v>760</v>
      </c>
      <c r="I245" s="177">
        <v>3763</v>
      </c>
      <c r="J245" s="177">
        <v>36.7</v>
      </c>
      <c r="K245" s="177">
        <v>85</v>
      </c>
      <c r="L245" s="177" t="s">
        <v>761</v>
      </c>
      <c r="M245" s="177">
        <v>11.3</v>
      </c>
      <c r="N245" s="178">
        <v>22</v>
      </c>
      <c r="O245" s="179">
        <f>0.178*100</f>
        <v>17.8</v>
      </c>
      <c r="P245" s="154">
        <v>2</v>
      </c>
      <c r="Q245" s="99">
        <f>VLOOKUP(C245,Sheet1!B:F,2,0)</f>
        <v>2</v>
      </c>
      <c r="R245" s="99">
        <f>VLOOKUP(C245,Sheet1!B:F,3,0)</f>
        <v>0</v>
      </c>
      <c r="S245" s="99"/>
      <c r="T245" s="99">
        <f>VLOOKUP(C245,Sheet1!B:F,4,0)</f>
        <v>0</v>
      </c>
      <c r="U245" s="154">
        <v>0</v>
      </c>
      <c r="V245" s="154">
        <v>0</v>
      </c>
      <c r="W245" s="122">
        <v>0</v>
      </c>
      <c r="X245" s="122">
        <f t="shared" si="7"/>
        <v>0</v>
      </c>
      <c r="Y245" s="197" t="s">
        <v>94</v>
      </c>
      <c r="Z245" s="196"/>
    </row>
    <row r="246" ht="48" spans="1:26">
      <c r="A246" s="144" t="s">
        <v>754</v>
      </c>
      <c r="B246" s="84">
        <v>3</v>
      </c>
      <c r="C246" s="205" t="s">
        <v>762</v>
      </c>
      <c r="D246" s="82">
        <f t="shared" si="6"/>
        <v>35.0210526315789</v>
      </c>
      <c r="E246" s="83" t="s">
        <v>1120</v>
      </c>
      <c r="F246" s="83" t="s">
        <v>16</v>
      </c>
      <c r="G246" s="205" t="s">
        <v>129</v>
      </c>
      <c r="H246" s="205" t="s">
        <v>763</v>
      </c>
      <c r="I246" s="177">
        <v>4103</v>
      </c>
      <c r="J246" s="177">
        <v>159.6</v>
      </c>
      <c r="K246" s="177">
        <v>117</v>
      </c>
      <c r="L246" s="177">
        <v>90.7</v>
      </c>
      <c r="M246" s="177">
        <v>6.9</v>
      </c>
      <c r="N246" s="178">
        <v>23</v>
      </c>
      <c r="O246" s="179">
        <f>0.235*100</f>
        <v>23.5</v>
      </c>
      <c r="P246" s="154">
        <v>0</v>
      </c>
      <c r="Q246" s="99">
        <f>VLOOKUP(C246,Sheet1!B:F,2,0)</f>
        <v>0</v>
      </c>
      <c r="R246" s="99">
        <f>VLOOKUP(C246,Sheet1!B:F,3,0)</f>
        <v>0</v>
      </c>
      <c r="S246" s="99"/>
      <c r="T246" s="99">
        <f>VLOOKUP(C246,Sheet1!B:F,4,0)</f>
        <v>0</v>
      </c>
      <c r="U246" s="154">
        <v>2</v>
      </c>
      <c r="V246" s="154">
        <v>0</v>
      </c>
      <c r="W246" s="123">
        <v>1</v>
      </c>
      <c r="X246" s="122">
        <f t="shared" si="7"/>
        <v>3</v>
      </c>
      <c r="Y246" s="197" t="s">
        <v>94</v>
      </c>
      <c r="Z246" s="196"/>
    </row>
    <row r="247" s="69" customFormat="1" ht="24" spans="1:26">
      <c r="A247" s="206" t="s">
        <v>754</v>
      </c>
      <c r="B247" s="86">
        <v>4</v>
      </c>
      <c r="C247" s="86" t="s">
        <v>764</v>
      </c>
      <c r="D247" s="82">
        <f t="shared" si="6"/>
        <v>45.0872631578947</v>
      </c>
      <c r="E247" s="83" t="s">
        <v>1120</v>
      </c>
      <c r="F247" s="83" t="s">
        <v>36</v>
      </c>
      <c r="G247" s="86" t="s">
        <v>765</v>
      </c>
      <c r="H247" s="86" t="s">
        <v>766</v>
      </c>
      <c r="I247" s="220">
        <v>112476.78</v>
      </c>
      <c r="J247" s="220">
        <v>17.71</v>
      </c>
      <c r="K247" s="220">
        <v>28.29</v>
      </c>
      <c r="L247" s="220">
        <v>26.32</v>
      </c>
      <c r="M247" s="220">
        <v>3.37</v>
      </c>
      <c r="N247" s="221">
        <v>117</v>
      </c>
      <c r="O247" s="222">
        <v>18</v>
      </c>
      <c r="P247" s="223">
        <v>5</v>
      </c>
      <c r="Q247" s="99">
        <f>VLOOKUP(C247,Sheet1!B:F,2,0)</f>
        <v>1</v>
      </c>
      <c r="R247" s="99">
        <f>VLOOKUP(C247,Sheet1!B:F,3,0)</f>
        <v>1</v>
      </c>
      <c r="S247" s="99"/>
      <c r="T247" s="99">
        <f>VLOOKUP(C247,Sheet1!B:F,4,0)</f>
        <v>2</v>
      </c>
      <c r="U247" s="223">
        <v>1</v>
      </c>
      <c r="V247" s="223">
        <v>1</v>
      </c>
      <c r="W247" s="122">
        <v>0</v>
      </c>
      <c r="X247" s="122">
        <f t="shared" si="7"/>
        <v>2</v>
      </c>
      <c r="Y247" s="228" t="s">
        <v>94</v>
      </c>
      <c r="Z247" s="229"/>
    </row>
    <row r="248" spans="1:26">
      <c r="A248" s="144" t="s">
        <v>754</v>
      </c>
      <c r="B248" s="84">
        <v>5</v>
      </c>
      <c r="C248" s="84" t="s">
        <v>767</v>
      </c>
      <c r="D248" s="82">
        <f t="shared" si="6"/>
        <v>40.1505263157895</v>
      </c>
      <c r="E248" s="83" t="s">
        <v>1123</v>
      </c>
      <c r="F248" s="83" t="s">
        <v>1123</v>
      </c>
      <c r="G248" s="207" t="s">
        <v>768</v>
      </c>
      <c r="H248" s="207" t="s">
        <v>769</v>
      </c>
      <c r="I248" s="199">
        <v>10967</v>
      </c>
      <c r="J248" s="199">
        <v>16.8</v>
      </c>
      <c r="K248" s="199">
        <v>34.3</v>
      </c>
      <c r="L248" s="199">
        <v>28.8</v>
      </c>
      <c r="M248" s="199">
        <v>2.92</v>
      </c>
      <c r="N248" s="216">
        <v>128</v>
      </c>
      <c r="O248" s="217">
        <v>41</v>
      </c>
      <c r="P248" s="101"/>
      <c r="Q248" s="99">
        <f>VLOOKUP(C248,Sheet1!B:F,2,0)</f>
        <v>2</v>
      </c>
      <c r="R248" s="99">
        <f>VLOOKUP(C248,Sheet1!B:F,3,0)</f>
        <v>0</v>
      </c>
      <c r="S248" s="99"/>
      <c r="T248" s="99">
        <f>VLOOKUP(C248,Sheet1!B:F,4,0)</f>
        <v>2</v>
      </c>
      <c r="U248" s="101">
        <v>1</v>
      </c>
      <c r="V248" s="101"/>
      <c r="W248" s="122">
        <v>0</v>
      </c>
      <c r="X248" s="122">
        <f t="shared" si="7"/>
        <v>1</v>
      </c>
      <c r="Y248" s="107"/>
      <c r="Z248" s="196"/>
    </row>
    <row r="249" ht="24" spans="1:26">
      <c r="A249" s="144" t="s">
        <v>754</v>
      </c>
      <c r="B249" s="84">
        <v>6</v>
      </c>
      <c r="C249" s="84" t="s">
        <v>770</v>
      </c>
      <c r="D249" s="82">
        <f t="shared" si="6"/>
        <v>28.2125</v>
      </c>
      <c r="E249" s="83" t="s">
        <v>1123</v>
      </c>
      <c r="F249" s="83" t="s">
        <v>1123</v>
      </c>
      <c r="G249" s="84" t="s">
        <v>771</v>
      </c>
      <c r="H249" s="84" t="s">
        <v>772</v>
      </c>
      <c r="I249" s="199">
        <v>16816</v>
      </c>
      <c r="J249" s="199">
        <v>37.7</v>
      </c>
      <c r="K249" s="199">
        <v>10</v>
      </c>
      <c r="L249" s="199">
        <v>114</v>
      </c>
      <c r="M249" s="199">
        <v>2.7</v>
      </c>
      <c r="N249" s="216">
        <v>39</v>
      </c>
      <c r="O249" s="217">
        <v>15</v>
      </c>
      <c r="P249" s="101">
        <v>3</v>
      </c>
      <c r="Q249" s="99">
        <f>VLOOKUP(C249,Sheet1!B:F,2,0)</f>
        <v>1</v>
      </c>
      <c r="R249" s="99">
        <f>VLOOKUP(C249,Sheet1!B:F,3,0)</f>
        <v>2</v>
      </c>
      <c r="S249" s="99"/>
      <c r="T249" s="99">
        <f>VLOOKUP(C249,Sheet1!B:F,4,0)</f>
        <v>0</v>
      </c>
      <c r="U249" s="101">
        <v>2</v>
      </c>
      <c r="V249" s="101">
        <v>0</v>
      </c>
      <c r="W249" s="122">
        <v>0</v>
      </c>
      <c r="X249" s="122">
        <f t="shared" si="7"/>
        <v>2</v>
      </c>
      <c r="Y249" s="107" t="s">
        <v>94</v>
      </c>
      <c r="Z249" s="196"/>
    </row>
    <row r="250" ht="24" spans="1:26">
      <c r="A250" s="144" t="s">
        <v>754</v>
      </c>
      <c r="B250" s="84">
        <v>7</v>
      </c>
      <c r="C250" s="208" t="s">
        <v>773</v>
      </c>
      <c r="D250" s="82">
        <f t="shared" si="6"/>
        <v>15.0210526315789</v>
      </c>
      <c r="E250" s="83" t="s">
        <v>1123</v>
      </c>
      <c r="F250" s="83" t="s">
        <v>1123</v>
      </c>
      <c r="G250" s="208" t="s">
        <v>775</v>
      </c>
      <c r="H250" s="140" t="s">
        <v>776</v>
      </c>
      <c r="I250" s="199">
        <v>4400</v>
      </c>
      <c r="J250" s="199">
        <v>4.9</v>
      </c>
      <c r="K250" s="199">
        <v>22</v>
      </c>
      <c r="L250" s="199">
        <v>21</v>
      </c>
      <c r="M250" s="199">
        <v>4</v>
      </c>
      <c r="N250" s="216">
        <v>12</v>
      </c>
      <c r="O250" s="217">
        <v>17</v>
      </c>
      <c r="P250" s="101">
        <v>0</v>
      </c>
      <c r="Q250" s="99">
        <f>VLOOKUP(C250,Sheet1!B:F,2,0)</f>
        <v>0</v>
      </c>
      <c r="R250" s="99">
        <f>VLOOKUP(C250,Sheet1!B:F,3,0)</f>
        <v>0</v>
      </c>
      <c r="S250" s="99"/>
      <c r="T250" s="99">
        <f>VLOOKUP(C250,Sheet1!B:F,4,0)</f>
        <v>0</v>
      </c>
      <c r="U250" s="101">
        <v>1</v>
      </c>
      <c r="V250" s="101">
        <v>0</v>
      </c>
      <c r="W250" s="122">
        <v>0</v>
      </c>
      <c r="X250" s="122">
        <f t="shared" si="7"/>
        <v>1</v>
      </c>
      <c r="Y250" s="107" t="s">
        <v>94</v>
      </c>
      <c r="Z250" s="226"/>
    </row>
    <row r="251" ht="24" spans="1:26">
      <c r="A251" s="144" t="s">
        <v>754</v>
      </c>
      <c r="B251" s="84">
        <v>8</v>
      </c>
      <c r="C251" s="84" t="s">
        <v>777</v>
      </c>
      <c r="D251" s="82">
        <f t="shared" si="6"/>
        <v>38.8947368421053</v>
      </c>
      <c r="E251" s="83" t="s">
        <v>1123</v>
      </c>
      <c r="F251" s="83" t="s">
        <v>1123</v>
      </c>
      <c r="G251" s="84" t="s">
        <v>189</v>
      </c>
      <c r="H251" s="90" t="s">
        <v>778</v>
      </c>
      <c r="I251" s="198">
        <v>22593</v>
      </c>
      <c r="J251" s="198">
        <v>15</v>
      </c>
      <c r="K251" s="198">
        <v>105</v>
      </c>
      <c r="L251" s="198">
        <v>70</v>
      </c>
      <c r="M251" s="198">
        <v>4.96</v>
      </c>
      <c r="N251" s="215">
        <v>112</v>
      </c>
      <c r="O251" s="213">
        <v>36.7</v>
      </c>
      <c r="P251" s="99">
        <v>0</v>
      </c>
      <c r="Q251" s="99">
        <f>VLOOKUP(C251,Sheet1!B:F,2,0)</f>
        <v>8</v>
      </c>
      <c r="R251" s="99">
        <f>VLOOKUP(C251,Sheet1!B:F,3,0)</f>
        <v>2</v>
      </c>
      <c r="S251" s="99"/>
      <c r="T251" s="99">
        <f>VLOOKUP(C251,Sheet1!B:F,4,0)</f>
        <v>0</v>
      </c>
      <c r="U251" s="99">
        <v>1</v>
      </c>
      <c r="V251" s="99">
        <v>1</v>
      </c>
      <c r="W251" s="122">
        <v>0</v>
      </c>
      <c r="X251" s="122">
        <f t="shared" si="7"/>
        <v>2</v>
      </c>
      <c r="Y251" s="98" t="s">
        <v>94</v>
      </c>
      <c r="Z251" s="196"/>
    </row>
    <row r="252" ht="36" spans="1:26">
      <c r="A252" s="144" t="s">
        <v>754</v>
      </c>
      <c r="B252" s="84">
        <v>9</v>
      </c>
      <c r="C252" s="84" t="s">
        <v>779</v>
      </c>
      <c r="D252" s="82">
        <f t="shared" si="6"/>
        <v>43.5390921052632</v>
      </c>
      <c r="E252" s="83" t="s">
        <v>1120</v>
      </c>
      <c r="F252" s="83" t="s">
        <v>30</v>
      </c>
      <c r="G252" s="84" t="s">
        <v>781</v>
      </c>
      <c r="H252" s="84" t="s">
        <v>782</v>
      </c>
      <c r="I252" s="199">
        <v>3030</v>
      </c>
      <c r="J252" s="199">
        <v>39.01</v>
      </c>
      <c r="K252" s="199">
        <v>35.47</v>
      </c>
      <c r="L252" s="199">
        <v>32.77</v>
      </c>
      <c r="M252" s="199">
        <v>24</v>
      </c>
      <c r="N252" s="216">
        <v>59</v>
      </c>
      <c r="O252" s="217">
        <v>54</v>
      </c>
      <c r="P252" s="101">
        <v>0</v>
      </c>
      <c r="Q252" s="99">
        <f>VLOOKUP(C252,Sheet1!B:F,2,0)</f>
        <v>5</v>
      </c>
      <c r="R252" s="99">
        <f>VLOOKUP(C252,Sheet1!B:F,3,0)</f>
        <v>50</v>
      </c>
      <c r="S252" s="99"/>
      <c r="T252" s="99">
        <f>VLOOKUP(C252,Sheet1!B:F,4,0)</f>
        <v>0</v>
      </c>
      <c r="U252" s="101">
        <v>0</v>
      </c>
      <c r="V252" s="101">
        <v>1</v>
      </c>
      <c r="W252" s="123">
        <v>1</v>
      </c>
      <c r="X252" s="122">
        <f t="shared" si="7"/>
        <v>2</v>
      </c>
      <c r="Y252" s="107" t="s">
        <v>76</v>
      </c>
      <c r="Z252" s="196"/>
    </row>
    <row r="253" ht="24" spans="1:26">
      <c r="A253" s="144" t="s">
        <v>754</v>
      </c>
      <c r="B253" s="84">
        <v>10</v>
      </c>
      <c r="C253" s="84" t="s">
        <v>783</v>
      </c>
      <c r="D253" s="82">
        <f t="shared" si="6"/>
        <v>22.2778947368421</v>
      </c>
      <c r="E253" s="83" t="s">
        <v>1123</v>
      </c>
      <c r="F253" s="83" t="s">
        <v>1123</v>
      </c>
      <c r="G253" s="84" t="s">
        <v>785</v>
      </c>
      <c r="H253" s="84" t="s">
        <v>786</v>
      </c>
      <c r="I253" s="199">
        <v>7482</v>
      </c>
      <c r="J253" s="199">
        <f>2.3%*100</f>
        <v>2.3</v>
      </c>
      <c r="K253" s="199">
        <f>46.4%*100</f>
        <v>46.4</v>
      </c>
      <c r="L253" s="199">
        <f>5.35%*100</f>
        <v>5.35</v>
      </c>
      <c r="M253" s="199"/>
      <c r="N253" s="216">
        <v>30</v>
      </c>
      <c r="O253" s="217">
        <f>12.5%*100</f>
        <v>12.5</v>
      </c>
      <c r="P253" s="101">
        <v>1</v>
      </c>
      <c r="Q253" s="99">
        <f>VLOOKUP(C253,Sheet1!B:F,2,0)</f>
        <v>2</v>
      </c>
      <c r="R253" s="99">
        <f>VLOOKUP(C253,Sheet1!B:F,3,0)</f>
        <v>10</v>
      </c>
      <c r="S253" s="99"/>
      <c r="T253" s="99">
        <f>VLOOKUP(C253,Sheet1!B:F,4,0)</f>
        <v>0</v>
      </c>
      <c r="U253" s="101">
        <v>1</v>
      </c>
      <c r="V253" s="101">
        <v>0</v>
      </c>
      <c r="W253" s="122">
        <v>0</v>
      </c>
      <c r="X253" s="122">
        <f t="shared" si="7"/>
        <v>1</v>
      </c>
      <c r="Y253" s="227" t="s">
        <v>71</v>
      </c>
      <c r="Z253" s="196"/>
    </row>
    <row r="254" ht="24" spans="1:26">
      <c r="A254" s="89" t="s">
        <v>787</v>
      </c>
      <c r="B254" s="84">
        <v>1</v>
      </c>
      <c r="C254" s="84" t="s">
        <v>788</v>
      </c>
      <c r="D254" s="82">
        <f t="shared" si="6"/>
        <v>21.9109605263158</v>
      </c>
      <c r="E254" s="83" t="s">
        <v>1123</v>
      </c>
      <c r="F254" s="83" t="s">
        <v>1123</v>
      </c>
      <c r="G254" s="84" t="s">
        <v>789</v>
      </c>
      <c r="H254" s="209" t="s">
        <v>790</v>
      </c>
      <c r="I254" s="199">
        <v>3977</v>
      </c>
      <c r="J254" s="199">
        <v>33.75</v>
      </c>
      <c r="K254" s="199">
        <v>38.26</v>
      </c>
      <c r="L254" s="199">
        <v>50.31</v>
      </c>
      <c r="M254" s="199">
        <v>7.02</v>
      </c>
      <c r="N254" s="216">
        <v>15</v>
      </c>
      <c r="O254" s="217">
        <v>17.44</v>
      </c>
      <c r="P254" s="101">
        <v>1</v>
      </c>
      <c r="Q254" s="99">
        <f>VLOOKUP(C254,Sheet1!B:F,2,0)</f>
        <v>1</v>
      </c>
      <c r="R254" s="99">
        <f>VLOOKUP(C254,Sheet1!B:F,3,0)</f>
        <v>0</v>
      </c>
      <c r="S254" s="99"/>
      <c r="T254" s="99">
        <f>VLOOKUP(C254,Sheet1!B:F,4,0)</f>
        <v>0</v>
      </c>
      <c r="U254" s="101"/>
      <c r="V254" s="101"/>
      <c r="W254" s="122">
        <v>0</v>
      </c>
      <c r="X254" s="122">
        <f t="shared" si="7"/>
        <v>0</v>
      </c>
      <c r="Y254" s="107" t="s">
        <v>76</v>
      </c>
      <c r="Z254" s="230"/>
    </row>
    <row r="255" ht="36" spans="1:26">
      <c r="A255" s="89" t="s">
        <v>787</v>
      </c>
      <c r="B255" s="84">
        <v>2</v>
      </c>
      <c r="C255" s="143" t="s">
        <v>791</v>
      </c>
      <c r="D255" s="82">
        <f t="shared" si="6"/>
        <v>45.9709473684211</v>
      </c>
      <c r="E255" s="83" t="s">
        <v>1123</v>
      </c>
      <c r="F255" s="83" t="s">
        <v>1123</v>
      </c>
      <c r="G255" s="143" t="s">
        <v>792</v>
      </c>
      <c r="H255" s="143" t="s">
        <v>793</v>
      </c>
      <c r="I255" s="177">
        <v>12808.02</v>
      </c>
      <c r="J255" s="177">
        <v>8.67</v>
      </c>
      <c r="K255" s="177">
        <v>302.24</v>
      </c>
      <c r="L255" s="177">
        <v>19.83</v>
      </c>
      <c r="M255" s="177">
        <v>4.97</v>
      </c>
      <c r="N255" s="178">
        <v>49</v>
      </c>
      <c r="O255" s="179">
        <v>34.8</v>
      </c>
      <c r="P255" s="154">
        <v>2</v>
      </c>
      <c r="Q255" s="99">
        <f>VLOOKUP(C255,Sheet1!B:F,2,0)</f>
        <v>11</v>
      </c>
      <c r="R255" s="99">
        <f>VLOOKUP(C255,Sheet1!B:F,3,0)</f>
        <v>0</v>
      </c>
      <c r="S255" s="99"/>
      <c r="T255" s="99">
        <f>VLOOKUP(C255,Sheet1!B:F,4,0)</f>
        <v>0</v>
      </c>
      <c r="U255" s="154">
        <v>2</v>
      </c>
      <c r="V255" s="154">
        <v>1</v>
      </c>
      <c r="W255" s="122">
        <v>0</v>
      </c>
      <c r="X255" s="122">
        <f t="shared" si="7"/>
        <v>3</v>
      </c>
      <c r="Y255" s="202" t="s">
        <v>90</v>
      </c>
      <c r="Z255" s="226"/>
    </row>
    <row r="256" s="69" customFormat="1" ht="24" spans="1:26">
      <c r="A256" s="210" t="s">
        <v>787</v>
      </c>
      <c r="B256" s="86">
        <v>3</v>
      </c>
      <c r="C256" s="86" t="s">
        <v>794</v>
      </c>
      <c r="D256" s="82">
        <f t="shared" si="6"/>
        <v>30.1993421052632</v>
      </c>
      <c r="E256" s="83" t="s">
        <v>1123</v>
      </c>
      <c r="F256" s="83" t="s">
        <v>1123</v>
      </c>
      <c r="G256" s="86" t="s">
        <v>485</v>
      </c>
      <c r="H256" s="86" t="s">
        <v>795</v>
      </c>
      <c r="I256" s="220">
        <v>11979</v>
      </c>
      <c r="J256" s="220">
        <v>36.5</v>
      </c>
      <c r="K256" s="220">
        <v>33</v>
      </c>
      <c r="L256" s="220">
        <v>34</v>
      </c>
      <c r="M256" s="220">
        <v>4.7</v>
      </c>
      <c r="N256" s="221">
        <v>32</v>
      </c>
      <c r="O256" s="222">
        <v>20.9</v>
      </c>
      <c r="P256" s="223"/>
      <c r="Q256" s="99">
        <f>VLOOKUP(C256,Sheet1!B:F,2,0)</f>
        <v>1</v>
      </c>
      <c r="R256" s="99">
        <f>VLOOKUP(C256,Sheet1!B:F,3,0)</f>
        <v>0</v>
      </c>
      <c r="S256" s="99"/>
      <c r="T256" s="99">
        <f>VLOOKUP(C256,Sheet1!B:F,4,0)</f>
        <v>0</v>
      </c>
      <c r="U256" s="223">
        <v>1</v>
      </c>
      <c r="V256" s="223">
        <v>1</v>
      </c>
      <c r="W256" s="123">
        <v>1</v>
      </c>
      <c r="X256" s="122">
        <f t="shared" si="7"/>
        <v>3</v>
      </c>
      <c r="Y256" s="231" t="s">
        <v>81</v>
      </c>
      <c r="Z256" s="229"/>
    </row>
    <row r="257" ht="24" spans="1:26">
      <c r="A257" s="89" t="s">
        <v>787</v>
      </c>
      <c r="B257" s="84">
        <v>4</v>
      </c>
      <c r="C257" s="143" t="s">
        <v>798</v>
      </c>
      <c r="D257" s="82">
        <f t="shared" si="6"/>
        <v>38.0082105263158</v>
      </c>
      <c r="E257" s="83" t="s">
        <v>1123</v>
      </c>
      <c r="F257" s="83" t="s">
        <v>1123</v>
      </c>
      <c r="G257" s="143" t="s">
        <v>785</v>
      </c>
      <c r="H257" s="143" t="s">
        <v>799</v>
      </c>
      <c r="I257" s="177">
        <v>44192</v>
      </c>
      <c r="J257" s="177">
        <v>18.27</v>
      </c>
      <c r="K257" s="177">
        <v>20.78</v>
      </c>
      <c r="L257" s="177">
        <v>35.03</v>
      </c>
      <c r="M257" s="177">
        <v>3.12</v>
      </c>
      <c r="N257" s="178">
        <v>52</v>
      </c>
      <c r="O257" s="179">
        <v>11.03</v>
      </c>
      <c r="P257" s="154">
        <v>2</v>
      </c>
      <c r="Q257" s="99">
        <f>VLOOKUP(C257,Sheet1!B:F,2,0)</f>
        <v>3</v>
      </c>
      <c r="R257" s="99">
        <f>VLOOKUP(C257,Sheet1!B:F,3,0)</f>
        <v>0</v>
      </c>
      <c r="S257" s="99"/>
      <c r="T257" s="99">
        <f>VLOOKUP(C257,Sheet1!B:F,4,0)</f>
        <v>0</v>
      </c>
      <c r="U257" s="154">
        <v>2</v>
      </c>
      <c r="V257" s="154">
        <v>0</v>
      </c>
      <c r="W257" s="123">
        <v>1</v>
      </c>
      <c r="X257" s="122">
        <f t="shared" si="7"/>
        <v>3</v>
      </c>
      <c r="Y257" s="197" t="s">
        <v>94</v>
      </c>
      <c r="Z257" s="196"/>
    </row>
    <row r="258" s="69" customFormat="1" ht="24" spans="1:26">
      <c r="A258" s="210" t="s">
        <v>787</v>
      </c>
      <c r="B258" s="86">
        <v>5</v>
      </c>
      <c r="C258" s="86" t="s">
        <v>800</v>
      </c>
      <c r="D258" s="82">
        <f t="shared" si="6"/>
        <v>55</v>
      </c>
      <c r="E258" s="83" t="s">
        <v>1120</v>
      </c>
      <c r="F258" s="83" t="s">
        <v>16</v>
      </c>
      <c r="G258" s="86" t="s">
        <v>801</v>
      </c>
      <c r="H258" s="86" t="s">
        <v>802</v>
      </c>
      <c r="I258" s="220">
        <v>21964</v>
      </c>
      <c r="J258" s="220">
        <v>14719</v>
      </c>
      <c r="K258" s="220">
        <v>6021</v>
      </c>
      <c r="L258" s="220">
        <v>1526</v>
      </c>
      <c r="M258" s="220">
        <v>11</v>
      </c>
      <c r="N258" s="221">
        <v>66</v>
      </c>
      <c r="O258" s="222">
        <v>20.5</v>
      </c>
      <c r="P258" s="223">
        <v>1</v>
      </c>
      <c r="Q258" s="99">
        <f>VLOOKUP(C258,Sheet1!B:F,2,0)</f>
        <v>2</v>
      </c>
      <c r="R258" s="99">
        <f>VLOOKUP(C258,Sheet1!B:F,3,0)</f>
        <v>0</v>
      </c>
      <c r="S258" s="99"/>
      <c r="T258" s="99">
        <f>VLOOKUP(C258,Sheet1!B:F,4,0)</f>
        <v>0</v>
      </c>
      <c r="U258" s="223">
        <v>1</v>
      </c>
      <c r="V258" s="223"/>
      <c r="W258" s="123">
        <v>1</v>
      </c>
      <c r="X258" s="122">
        <f t="shared" si="7"/>
        <v>2</v>
      </c>
      <c r="Y258" s="228"/>
      <c r="Z258" s="229"/>
    </row>
    <row r="259" s="69" customFormat="1" ht="24.75" spans="1:26">
      <c r="A259" s="210" t="s">
        <v>787</v>
      </c>
      <c r="B259" s="86">
        <v>6</v>
      </c>
      <c r="C259" s="86" t="s">
        <v>803</v>
      </c>
      <c r="D259" s="82">
        <f t="shared" si="6"/>
        <v>27.8173684210526</v>
      </c>
      <c r="E259" s="83" t="s">
        <v>1123</v>
      </c>
      <c r="F259" s="83" t="s">
        <v>1123</v>
      </c>
      <c r="G259" s="86" t="s">
        <v>804</v>
      </c>
      <c r="H259" s="86" t="s">
        <v>805</v>
      </c>
      <c r="I259" s="220">
        <v>2764</v>
      </c>
      <c r="J259" s="220">
        <v>33.28</v>
      </c>
      <c r="K259" s="220">
        <v>34.95</v>
      </c>
      <c r="L259" s="220">
        <v>30.17</v>
      </c>
      <c r="M259" s="220">
        <v>6.16</v>
      </c>
      <c r="N259" s="221">
        <v>11</v>
      </c>
      <c r="O259" s="222">
        <v>32.35</v>
      </c>
      <c r="P259" s="223"/>
      <c r="Q259" s="99">
        <f>VLOOKUP(C259,Sheet1!B:F,2,0)</f>
        <v>0</v>
      </c>
      <c r="R259" s="99">
        <f>VLOOKUP(C259,Sheet1!B:F,3,0)</f>
        <v>0</v>
      </c>
      <c r="S259" s="99"/>
      <c r="T259" s="99">
        <f>VLOOKUP(C259,Sheet1!B:F,4,0)</f>
        <v>0</v>
      </c>
      <c r="U259" s="223"/>
      <c r="V259" s="223">
        <v>1</v>
      </c>
      <c r="W259" s="123">
        <v>1</v>
      </c>
      <c r="X259" s="122">
        <f t="shared" si="7"/>
        <v>2</v>
      </c>
      <c r="Y259" s="231" t="s">
        <v>81</v>
      </c>
      <c r="Z259" s="272"/>
    </row>
    <row r="260" ht="24" spans="1:26">
      <c r="A260" s="89" t="s">
        <v>787</v>
      </c>
      <c r="B260" s="84">
        <v>7</v>
      </c>
      <c r="C260" s="84" t="s">
        <v>806</v>
      </c>
      <c r="D260" s="82">
        <f t="shared" si="6"/>
        <v>27.2975</v>
      </c>
      <c r="E260" s="83" t="s">
        <v>1120</v>
      </c>
      <c r="F260" s="83" t="s">
        <v>20</v>
      </c>
      <c r="G260" s="84" t="s">
        <v>192</v>
      </c>
      <c r="H260" s="84" t="s">
        <v>807</v>
      </c>
      <c r="I260" s="199">
        <v>2563</v>
      </c>
      <c r="J260" s="199">
        <f>30.38%*100</f>
        <v>30.38</v>
      </c>
      <c r="K260" s="199">
        <f>-0.01%*100</f>
        <v>-0.01</v>
      </c>
      <c r="L260" s="199">
        <f>5.35%*100</f>
        <v>5.35</v>
      </c>
      <c r="M260" s="199">
        <f>6.8%*100</f>
        <v>6.8</v>
      </c>
      <c r="N260" s="216">
        <v>41</v>
      </c>
      <c r="O260" s="217">
        <v>32.5</v>
      </c>
      <c r="P260" s="101">
        <v>2</v>
      </c>
      <c r="Q260" s="99">
        <f>VLOOKUP(C260,Sheet1!B:F,2,0)</f>
        <v>0</v>
      </c>
      <c r="R260" s="99">
        <f>VLOOKUP(C260,Sheet1!B:F,3,0)</f>
        <v>0</v>
      </c>
      <c r="S260" s="99"/>
      <c r="T260" s="99">
        <f>VLOOKUP(C260,Sheet1!B:F,4,0)</f>
        <v>0</v>
      </c>
      <c r="U260" s="101">
        <v>2</v>
      </c>
      <c r="V260" s="101">
        <v>1</v>
      </c>
      <c r="W260" s="122">
        <v>0</v>
      </c>
      <c r="X260" s="122">
        <f t="shared" si="7"/>
        <v>3</v>
      </c>
      <c r="Y260" s="107" t="s">
        <v>76</v>
      </c>
      <c r="Z260" s="226"/>
    </row>
    <row r="261" ht="24" spans="1:26">
      <c r="A261" s="133" t="s">
        <v>808</v>
      </c>
      <c r="B261" s="91">
        <v>1</v>
      </c>
      <c r="C261" s="135" t="s">
        <v>1130</v>
      </c>
      <c r="D261" s="82">
        <f t="shared" si="6"/>
        <v>79.1473684210526</v>
      </c>
      <c r="E261" s="83" t="s">
        <v>1120</v>
      </c>
      <c r="F261" s="83" t="s">
        <v>22</v>
      </c>
      <c r="G261" s="84" t="s">
        <v>146</v>
      </c>
      <c r="H261" s="84" t="s">
        <v>810</v>
      </c>
      <c r="I261" s="199">
        <v>110230</v>
      </c>
      <c r="J261" s="199">
        <v>166</v>
      </c>
      <c r="K261" s="199">
        <v>129</v>
      </c>
      <c r="L261" s="199">
        <v>36</v>
      </c>
      <c r="M261" s="199">
        <v>5</v>
      </c>
      <c r="N261" s="216">
        <v>73</v>
      </c>
      <c r="O261" s="217">
        <v>12.2</v>
      </c>
      <c r="P261" s="101">
        <v>2</v>
      </c>
      <c r="Q261" s="99">
        <f>VLOOKUP(C261,Sheet1!B:F,2,0)</f>
        <v>21</v>
      </c>
      <c r="R261" s="99">
        <f>VLOOKUP(C261,Sheet1!B:F,3,0)</f>
        <v>0</v>
      </c>
      <c r="S261" s="99"/>
      <c r="T261" s="99">
        <f>VLOOKUP(C261,Sheet1!B:F,4,0)</f>
        <v>3</v>
      </c>
      <c r="U261" s="101">
        <v>3</v>
      </c>
      <c r="V261" s="101">
        <v>1</v>
      </c>
      <c r="W261" s="123">
        <v>1</v>
      </c>
      <c r="X261" s="122">
        <f t="shared" si="7"/>
        <v>5</v>
      </c>
      <c r="Y261" s="107" t="s">
        <v>197</v>
      </c>
      <c r="Z261" s="273"/>
    </row>
    <row r="262" ht="24" spans="1:26">
      <c r="A262" s="133" t="s">
        <v>808</v>
      </c>
      <c r="B262" s="91">
        <v>2</v>
      </c>
      <c r="C262" s="84" t="s">
        <v>811</v>
      </c>
      <c r="D262" s="82">
        <f t="shared" ref="D262:D325" si="8">D632</f>
        <v>37.4125</v>
      </c>
      <c r="E262" s="83" t="s">
        <v>1120</v>
      </c>
      <c r="F262" s="83" t="s">
        <v>10</v>
      </c>
      <c r="G262" s="84" t="s">
        <v>84</v>
      </c>
      <c r="H262" s="84" t="s">
        <v>812</v>
      </c>
      <c r="I262" s="199">
        <v>5996</v>
      </c>
      <c r="J262" s="199">
        <v>31.3</v>
      </c>
      <c r="K262" s="199">
        <v>16.2</v>
      </c>
      <c r="L262" s="199">
        <v>21.8</v>
      </c>
      <c r="M262" s="199">
        <v>7.7</v>
      </c>
      <c r="N262" s="216">
        <v>49</v>
      </c>
      <c r="O262" s="217">
        <v>12.8</v>
      </c>
      <c r="P262" s="101">
        <v>0</v>
      </c>
      <c r="Q262" s="99">
        <f>VLOOKUP(C262,Sheet1!B:F,2,0)</f>
        <v>11</v>
      </c>
      <c r="R262" s="99">
        <f>VLOOKUP(C262,Sheet1!B:F,3,0)</f>
        <v>0</v>
      </c>
      <c r="S262" s="99"/>
      <c r="T262" s="99">
        <f>VLOOKUP(C262,Sheet1!B:F,4,0)</f>
        <v>0</v>
      </c>
      <c r="U262" s="101">
        <v>1</v>
      </c>
      <c r="V262" s="101">
        <v>1</v>
      </c>
      <c r="W262" s="123">
        <v>1</v>
      </c>
      <c r="X262" s="122">
        <f t="shared" ref="X262:X325" si="9">U262+V262+W262</f>
        <v>3</v>
      </c>
      <c r="Y262" s="107" t="s">
        <v>76</v>
      </c>
      <c r="Z262" s="274"/>
    </row>
    <row r="263" ht="24" spans="1:26">
      <c r="A263" s="133" t="s">
        <v>808</v>
      </c>
      <c r="B263" s="91">
        <v>3</v>
      </c>
      <c r="C263" s="84" t="s">
        <v>813</v>
      </c>
      <c r="D263" s="82">
        <f t="shared" si="8"/>
        <v>47.0779473684211</v>
      </c>
      <c r="E263" s="83" t="s">
        <v>1120</v>
      </c>
      <c r="F263" s="83" t="s">
        <v>10</v>
      </c>
      <c r="G263" s="93" t="s">
        <v>815</v>
      </c>
      <c r="H263" s="93" t="s">
        <v>816</v>
      </c>
      <c r="I263" s="199">
        <v>1082.69</v>
      </c>
      <c r="J263" s="199">
        <v>53.16</v>
      </c>
      <c r="K263" s="199">
        <v>108.63</v>
      </c>
      <c r="L263" s="199">
        <v>98.21</v>
      </c>
      <c r="M263" s="199">
        <v>14.17</v>
      </c>
      <c r="N263" s="216">
        <v>18</v>
      </c>
      <c r="O263" s="217">
        <v>40</v>
      </c>
      <c r="P263" s="101">
        <v>1</v>
      </c>
      <c r="Q263" s="99">
        <f>VLOOKUP(C263,Sheet1!B:F,2,0)</f>
        <v>0</v>
      </c>
      <c r="R263" s="99">
        <f>VLOOKUP(C263,Sheet1!B:F,3,0)</f>
        <v>21</v>
      </c>
      <c r="S263" s="99"/>
      <c r="T263" s="99">
        <f>VLOOKUP(C263,Sheet1!B:F,4,0)</f>
        <v>0</v>
      </c>
      <c r="U263" s="101">
        <v>1</v>
      </c>
      <c r="V263" s="101">
        <v>0</v>
      </c>
      <c r="W263" s="122">
        <v>0</v>
      </c>
      <c r="X263" s="122">
        <f t="shared" si="9"/>
        <v>1</v>
      </c>
      <c r="Y263" s="107" t="s">
        <v>94</v>
      </c>
      <c r="Z263" s="273"/>
    </row>
    <row r="264" ht="24" spans="1:26">
      <c r="A264" s="133" t="s">
        <v>808</v>
      </c>
      <c r="B264" s="91">
        <v>4</v>
      </c>
      <c r="C264" s="84" t="s">
        <v>817</v>
      </c>
      <c r="D264" s="82">
        <f t="shared" si="8"/>
        <v>34.7210526315789</v>
      </c>
      <c r="E264" s="83" t="s">
        <v>1123</v>
      </c>
      <c r="F264" s="83" t="s">
        <v>1123</v>
      </c>
      <c r="G264" s="84" t="s">
        <v>189</v>
      </c>
      <c r="H264" s="232" t="s">
        <v>818</v>
      </c>
      <c r="I264" s="250">
        <v>10825.9</v>
      </c>
      <c r="J264" s="218">
        <v>32</v>
      </c>
      <c r="K264" s="199">
        <v>41</v>
      </c>
      <c r="L264" s="218">
        <v>32</v>
      </c>
      <c r="M264" s="218">
        <v>2.7</v>
      </c>
      <c r="N264" s="216">
        <v>38</v>
      </c>
      <c r="O264" s="219">
        <v>30</v>
      </c>
      <c r="P264" s="101"/>
      <c r="Q264" s="99">
        <f>VLOOKUP(C264,Sheet1!B:F,2,0)</f>
        <v>5</v>
      </c>
      <c r="R264" s="99">
        <f>VLOOKUP(C264,Sheet1!B:F,3,0)</f>
        <v>0</v>
      </c>
      <c r="S264" s="99"/>
      <c r="T264" s="99">
        <f>VLOOKUP(C264,Sheet1!B:F,4,0)</f>
        <v>0</v>
      </c>
      <c r="U264" s="101">
        <v>1</v>
      </c>
      <c r="V264" s="101"/>
      <c r="W264" s="123">
        <v>1</v>
      </c>
      <c r="X264" s="122">
        <f t="shared" si="9"/>
        <v>2</v>
      </c>
      <c r="Y264" s="107" t="s">
        <v>94</v>
      </c>
      <c r="Z264" s="274"/>
    </row>
    <row r="265" ht="24" spans="1:26">
      <c r="A265" s="133" t="s">
        <v>808</v>
      </c>
      <c r="B265" s="91">
        <v>5</v>
      </c>
      <c r="C265" s="84" t="s">
        <v>819</v>
      </c>
      <c r="D265" s="82">
        <f t="shared" si="8"/>
        <v>64.6977631578947</v>
      </c>
      <c r="E265" s="83" t="s">
        <v>1123</v>
      </c>
      <c r="F265" s="83" t="s">
        <v>1123</v>
      </c>
      <c r="G265" s="84" t="s">
        <v>820</v>
      </c>
      <c r="H265" s="84" t="s">
        <v>821</v>
      </c>
      <c r="I265" s="199">
        <v>123319</v>
      </c>
      <c r="J265" s="199">
        <v>25.46</v>
      </c>
      <c r="K265" s="199">
        <v>21.45</v>
      </c>
      <c r="L265" s="199">
        <v>19.31</v>
      </c>
      <c r="M265" s="199">
        <v>3.17</v>
      </c>
      <c r="N265" s="216">
        <v>85</v>
      </c>
      <c r="O265" s="217">
        <v>32</v>
      </c>
      <c r="P265" s="101">
        <v>5</v>
      </c>
      <c r="Q265" s="99">
        <f>VLOOKUP(C265,Sheet1!B:F,2,0)</f>
        <v>12</v>
      </c>
      <c r="R265" s="99">
        <f>VLOOKUP(C265,Sheet1!B:F,3,0)</f>
        <v>0</v>
      </c>
      <c r="S265" s="99"/>
      <c r="T265" s="99">
        <f>VLOOKUP(C265,Sheet1!B:F,4,0)</f>
        <v>0</v>
      </c>
      <c r="U265" s="101">
        <v>6</v>
      </c>
      <c r="V265" s="101">
        <v>1</v>
      </c>
      <c r="W265" s="123">
        <v>1</v>
      </c>
      <c r="X265" s="122">
        <f t="shared" si="9"/>
        <v>8</v>
      </c>
      <c r="Y265" s="107" t="s">
        <v>94</v>
      </c>
      <c r="Z265" s="273"/>
    </row>
    <row r="266" ht="24" spans="1:26">
      <c r="A266" s="133" t="s">
        <v>808</v>
      </c>
      <c r="B266" s="91">
        <v>6</v>
      </c>
      <c r="C266" s="84" t="s">
        <v>822</v>
      </c>
      <c r="D266" s="82">
        <f t="shared" si="8"/>
        <v>47.9884210526316</v>
      </c>
      <c r="E266" s="83" t="s">
        <v>1123</v>
      </c>
      <c r="F266" s="83" t="s">
        <v>1123</v>
      </c>
      <c r="G266" s="84" t="s">
        <v>823</v>
      </c>
      <c r="H266" s="84" t="s">
        <v>824</v>
      </c>
      <c r="I266" s="199">
        <v>22499</v>
      </c>
      <c r="J266" s="199">
        <v>27.2</v>
      </c>
      <c r="K266" s="199">
        <v>28.4</v>
      </c>
      <c r="L266" s="199">
        <v>8.9</v>
      </c>
      <c r="M266" s="199">
        <v>4.97</v>
      </c>
      <c r="N266" s="216">
        <v>59</v>
      </c>
      <c r="O266" s="217">
        <v>14</v>
      </c>
      <c r="P266" s="101">
        <v>2</v>
      </c>
      <c r="Q266" s="99">
        <f>VLOOKUP(C266,Sheet1!B:F,2,0)</f>
        <v>6</v>
      </c>
      <c r="R266" s="99">
        <f>VLOOKUP(C266,Sheet1!B:F,3,0)</f>
        <v>0</v>
      </c>
      <c r="S266" s="99"/>
      <c r="T266" s="99">
        <f>VLOOKUP(C266,Sheet1!B:F,4,0)</f>
        <v>0</v>
      </c>
      <c r="U266" s="101">
        <v>2</v>
      </c>
      <c r="V266" s="101">
        <v>1</v>
      </c>
      <c r="W266" s="123">
        <v>1</v>
      </c>
      <c r="X266" s="122">
        <f t="shared" si="9"/>
        <v>4</v>
      </c>
      <c r="Y266" s="107" t="s">
        <v>94</v>
      </c>
      <c r="Z266" s="273"/>
    </row>
    <row r="267" ht="24" spans="1:26">
      <c r="A267" s="133" t="s">
        <v>808</v>
      </c>
      <c r="B267" s="91">
        <v>7</v>
      </c>
      <c r="C267" s="84" t="s">
        <v>825</v>
      </c>
      <c r="D267" s="82">
        <f t="shared" si="8"/>
        <v>22.8089473684211</v>
      </c>
      <c r="E267" s="83" t="s">
        <v>1120</v>
      </c>
      <c r="F267" s="83" t="s">
        <v>22</v>
      </c>
      <c r="G267" s="84" t="s">
        <v>146</v>
      </c>
      <c r="H267" s="84" t="s">
        <v>826</v>
      </c>
      <c r="I267" s="199">
        <v>2849.56</v>
      </c>
      <c r="J267" s="199">
        <v>17.54</v>
      </c>
      <c r="K267" s="199">
        <v>96.85</v>
      </c>
      <c r="L267" s="199">
        <v>76.06</v>
      </c>
      <c r="M267" s="199">
        <v>9.1</v>
      </c>
      <c r="N267" s="216">
        <v>20</v>
      </c>
      <c r="O267" s="217">
        <v>19</v>
      </c>
      <c r="P267" s="101">
        <v>0</v>
      </c>
      <c r="Q267" s="99">
        <f>VLOOKUP(C267,Sheet1!B:F,2,0)</f>
        <v>4</v>
      </c>
      <c r="R267" s="99">
        <f>VLOOKUP(C267,Sheet1!B:F,3,0)</f>
        <v>7</v>
      </c>
      <c r="S267" s="99"/>
      <c r="T267" s="99">
        <f>VLOOKUP(C267,Sheet1!B:F,4,0)</f>
        <v>0</v>
      </c>
      <c r="U267" s="101">
        <v>1</v>
      </c>
      <c r="V267" s="101">
        <v>1</v>
      </c>
      <c r="W267" s="123">
        <v>1</v>
      </c>
      <c r="X267" s="122">
        <f t="shared" si="9"/>
        <v>3</v>
      </c>
      <c r="Y267" s="107" t="s">
        <v>76</v>
      </c>
      <c r="Z267" s="273"/>
    </row>
    <row r="268" ht="36" spans="1:26">
      <c r="A268" s="133" t="s">
        <v>808</v>
      </c>
      <c r="B268" s="91">
        <v>8</v>
      </c>
      <c r="C268" s="84" t="s">
        <v>827</v>
      </c>
      <c r="D268" s="82">
        <f t="shared" si="8"/>
        <v>28.5138157894737</v>
      </c>
      <c r="E268" s="83" t="s">
        <v>1120</v>
      </c>
      <c r="F268" s="83" t="s">
        <v>22</v>
      </c>
      <c r="G268" s="84" t="s">
        <v>828</v>
      </c>
      <c r="H268" s="84" t="s">
        <v>829</v>
      </c>
      <c r="I268" s="199">
        <v>5818</v>
      </c>
      <c r="J268" s="199">
        <v>31.1</v>
      </c>
      <c r="K268" s="199">
        <v>32</v>
      </c>
      <c r="L268" s="199">
        <v>32.2</v>
      </c>
      <c r="M268" s="199">
        <v>5.8</v>
      </c>
      <c r="N268" s="216">
        <v>10</v>
      </c>
      <c r="O268" s="217">
        <v>13.4</v>
      </c>
      <c r="P268" s="101">
        <v>2</v>
      </c>
      <c r="Q268" s="99">
        <f>VLOOKUP(C268,Sheet1!B:F,2,0)</f>
        <v>1</v>
      </c>
      <c r="R268" s="99">
        <f>VLOOKUP(C268,Sheet1!B:F,3,0)</f>
        <v>0</v>
      </c>
      <c r="S268" s="99"/>
      <c r="T268" s="99">
        <f>VLOOKUP(C268,Sheet1!B:F,4,0)</f>
        <v>0</v>
      </c>
      <c r="U268" s="101">
        <v>2</v>
      </c>
      <c r="V268" s="101">
        <v>0</v>
      </c>
      <c r="W268" s="123">
        <v>1</v>
      </c>
      <c r="X268" s="122">
        <f t="shared" si="9"/>
        <v>3</v>
      </c>
      <c r="Y268" s="107" t="s">
        <v>94</v>
      </c>
      <c r="Z268" s="274"/>
    </row>
    <row r="269" ht="36" spans="1:26">
      <c r="A269" s="133" t="s">
        <v>808</v>
      </c>
      <c r="B269" s="91">
        <v>9</v>
      </c>
      <c r="C269" s="84" t="s">
        <v>830</v>
      </c>
      <c r="D269" s="82">
        <f t="shared" si="8"/>
        <v>42.5576842105263</v>
      </c>
      <c r="E269" s="83" t="s">
        <v>1120</v>
      </c>
      <c r="F269" s="83" t="s">
        <v>22</v>
      </c>
      <c r="G269" s="84" t="s">
        <v>831</v>
      </c>
      <c r="H269" s="84" t="s">
        <v>832</v>
      </c>
      <c r="I269" s="199">
        <v>4006.11</v>
      </c>
      <c r="J269" s="199">
        <v>12.12</v>
      </c>
      <c r="K269" s="199">
        <v>72.98</v>
      </c>
      <c r="L269" s="199">
        <v>107.9</v>
      </c>
      <c r="M269" s="199">
        <v>10.6</v>
      </c>
      <c r="N269" s="216">
        <v>30</v>
      </c>
      <c r="O269" s="217">
        <v>17</v>
      </c>
      <c r="P269" s="101">
        <v>10</v>
      </c>
      <c r="Q269" s="99">
        <f>VLOOKUP(C269,Sheet1!B:F,2,0)</f>
        <v>13</v>
      </c>
      <c r="R269" s="99">
        <f>VLOOKUP(C269,Sheet1!B:F,3,0)</f>
        <v>0</v>
      </c>
      <c r="S269" s="99"/>
      <c r="T269" s="99">
        <f>VLOOKUP(C269,Sheet1!B:F,4,0)</f>
        <v>0</v>
      </c>
      <c r="U269" s="101">
        <v>2</v>
      </c>
      <c r="V269" s="101">
        <v>2</v>
      </c>
      <c r="W269" s="123">
        <v>1</v>
      </c>
      <c r="X269" s="122">
        <f t="shared" si="9"/>
        <v>5</v>
      </c>
      <c r="Y269" s="227" t="s">
        <v>332</v>
      </c>
      <c r="Z269" s="274"/>
    </row>
    <row r="270" ht="48" spans="1:26">
      <c r="A270" s="133" t="s">
        <v>808</v>
      </c>
      <c r="B270" s="91">
        <v>10</v>
      </c>
      <c r="C270" s="84" t="s">
        <v>833</v>
      </c>
      <c r="D270" s="82">
        <f t="shared" si="8"/>
        <v>29</v>
      </c>
      <c r="E270" s="83" t="s">
        <v>1123</v>
      </c>
      <c r="F270" s="83" t="s">
        <v>1123</v>
      </c>
      <c r="G270" s="84" t="s">
        <v>820</v>
      </c>
      <c r="H270" s="84" t="s">
        <v>834</v>
      </c>
      <c r="I270" s="198">
        <v>2953.2</v>
      </c>
      <c r="J270" s="198">
        <v>158.63</v>
      </c>
      <c r="K270" s="198">
        <v>-19.53</v>
      </c>
      <c r="L270" s="198">
        <v>389.69</v>
      </c>
      <c r="M270" s="200">
        <v>8.81</v>
      </c>
      <c r="N270" s="215">
        <v>16</v>
      </c>
      <c r="O270" s="213">
        <v>13.3</v>
      </c>
      <c r="P270" s="101">
        <v>0</v>
      </c>
      <c r="Q270" s="99">
        <f>VLOOKUP(C270,Sheet1!B:F,2,0)</f>
        <v>1</v>
      </c>
      <c r="R270" s="99">
        <f>VLOOKUP(C270,Sheet1!B:F,3,0)</f>
        <v>9</v>
      </c>
      <c r="S270" s="99"/>
      <c r="T270" s="99">
        <f>VLOOKUP(C270,Sheet1!B:F,4,0)</f>
        <v>0</v>
      </c>
      <c r="U270" s="99">
        <v>0</v>
      </c>
      <c r="V270" s="99">
        <v>0</v>
      </c>
      <c r="W270" s="122">
        <v>0</v>
      </c>
      <c r="X270" s="122">
        <f t="shared" si="9"/>
        <v>0</v>
      </c>
      <c r="Y270" s="98" t="s">
        <v>76</v>
      </c>
      <c r="Z270" s="273"/>
    </row>
    <row r="271" ht="24" spans="1:26">
      <c r="A271" s="133" t="s">
        <v>808</v>
      </c>
      <c r="B271" s="91">
        <v>11</v>
      </c>
      <c r="C271" s="84" t="s">
        <v>835</v>
      </c>
      <c r="D271" s="82">
        <f t="shared" si="8"/>
        <v>50.4276315789474</v>
      </c>
      <c r="E271" s="83" t="s">
        <v>1123</v>
      </c>
      <c r="F271" s="83" t="s">
        <v>1123</v>
      </c>
      <c r="G271" s="84" t="s">
        <v>836</v>
      </c>
      <c r="H271" s="84" t="s">
        <v>837</v>
      </c>
      <c r="I271" s="199">
        <v>80821</v>
      </c>
      <c r="J271" s="199">
        <v>23</v>
      </c>
      <c r="K271" s="199">
        <v>25</v>
      </c>
      <c r="L271" s="199">
        <v>7</v>
      </c>
      <c r="M271" s="199">
        <v>3.25</v>
      </c>
      <c r="N271" s="216">
        <v>139</v>
      </c>
      <c r="O271" s="217">
        <v>23.7</v>
      </c>
      <c r="P271" s="101">
        <v>1</v>
      </c>
      <c r="Q271" s="99">
        <f>VLOOKUP(C271,Sheet1!B:F,2,0)</f>
        <v>7</v>
      </c>
      <c r="R271" s="99">
        <f>VLOOKUP(C271,Sheet1!B:F,3,0)</f>
        <v>0</v>
      </c>
      <c r="S271" s="99"/>
      <c r="T271" s="99">
        <f>VLOOKUP(C271,Sheet1!B:F,4,0)</f>
        <v>0</v>
      </c>
      <c r="U271" s="101">
        <v>1</v>
      </c>
      <c r="V271" s="101">
        <v>1</v>
      </c>
      <c r="W271" s="123">
        <v>1</v>
      </c>
      <c r="X271" s="122">
        <f t="shared" si="9"/>
        <v>3</v>
      </c>
      <c r="Y271" s="107"/>
      <c r="Z271" s="273"/>
    </row>
    <row r="272" ht="36" spans="1:26">
      <c r="A272" s="133" t="s">
        <v>808</v>
      </c>
      <c r="B272" s="91">
        <v>12</v>
      </c>
      <c r="C272" s="84" t="s">
        <v>838</v>
      </c>
      <c r="D272" s="82">
        <f t="shared" si="8"/>
        <v>27.4947368421053</v>
      </c>
      <c r="E272" s="83" t="s">
        <v>1123</v>
      </c>
      <c r="F272" s="83" t="s">
        <v>1123</v>
      </c>
      <c r="G272" s="84" t="s">
        <v>839</v>
      </c>
      <c r="H272" s="233" t="s">
        <v>840</v>
      </c>
      <c r="I272" s="199">
        <v>231.73</v>
      </c>
      <c r="J272" s="218">
        <v>15</v>
      </c>
      <c r="K272" s="199">
        <v>67</v>
      </c>
      <c r="L272" s="218">
        <v>-0.62</v>
      </c>
      <c r="M272" s="218">
        <v>9.5</v>
      </c>
      <c r="N272" s="216">
        <v>5</v>
      </c>
      <c r="O272" s="219">
        <v>25</v>
      </c>
      <c r="P272" s="101">
        <v>4</v>
      </c>
      <c r="Q272" s="99">
        <f>VLOOKUP(C272,Sheet1!B:F,2,0)</f>
        <v>0</v>
      </c>
      <c r="R272" s="99">
        <f>VLOOKUP(C272,Sheet1!B:F,3,0)</f>
        <v>6</v>
      </c>
      <c r="S272" s="99"/>
      <c r="T272" s="99">
        <f>VLOOKUP(C272,Sheet1!B:F,4,0)</f>
        <v>0</v>
      </c>
      <c r="U272" s="101">
        <v>1</v>
      </c>
      <c r="V272" s="101"/>
      <c r="W272" s="123">
        <v>1</v>
      </c>
      <c r="X272" s="122">
        <f t="shared" si="9"/>
        <v>2</v>
      </c>
      <c r="Y272" s="107" t="s">
        <v>94</v>
      </c>
      <c r="Z272" s="273"/>
    </row>
    <row r="273" ht="24" spans="1:26">
      <c r="A273" s="133" t="s">
        <v>808</v>
      </c>
      <c r="B273" s="91">
        <v>13</v>
      </c>
      <c r="C273" s="87" t="s">
        <v>841</v>
      </c>
      <c r="D273" s="82">
        <f t="shared" si="8"/>
        <v>35.0742105263158</v>
      </c>
      <c r="E273" s="83" t="s">
        <v>1120</v>
      </c>
      <c r="F273" s="83" t="s">
        <v>36</v>
      </c>
      <c r="G273" s="87" t="s">
        <v>842</v>
      </c>
      <c r="H273" s="87" t="s">
        <v>843</v>
      </c>
      <c r="I273" s="199">
        <v>30593.87</v>
      </c>
      <c r="J273" s="199">
        <v>15.43</v>
      </c>
      <c r="K273" s="199">
        <v>27.05</v>
      </c>
      <c r="L273" s="199">
        <v>127</v>
      </c>
      <c r="M273" s="199">
        <v>2.82</v>
      </c>
      <c r="N273" s="216">
        <v>64</v>
      </c>
      <c r="O273" s="217">
        <v>15.13</v>
      </c>
      <c r="P273" s="101">
        <v>2</v>
      </c>
      <c r="Q273" s="99">
        <f>VLOOKUP(C273,Sheet1!B:F,2,0)</f>
        <v>1</v>
      </c>
      <c r="R273" s="99">
        <f>VLOOKUP(C273,Sheet1!B:F,3,0)</f>
        <v>0</v>
      </c>
      <c r="S273" s="99"/>
      <c r="T273" s="99">
        <f>VLOOKUP(C273,Sheet1!B:F,4,0)</f>
        <v>1</v>
      </c>
      <c r="U273" s="101">
        <v>2</v>
      </c>
      <c r="V273" s="101">
        <v>0</v>
      </c>
      <c r="W273" s="123">
        <v>1</v>
      </c>
      <c r="X273" s="122">
        <f t="shared" si="9"/>
        <v>3</v>
      </c>
      <c r="Y273" s="107" t="s">
        <v>94</v>
      </c>
      <c r="Z273" s="273"/>
    </row>
    <row r="274" spans="1:26">
      <c r="A274" s="133" t="s">
        <v>808</v>
      </c>
      <c r="B274" s="91">
        <v>14</v>
      </c>
      <c r="C274" s="84" t="s">
        <v>844</v>
      </c>
      <c r="D274" s="82">
        <f t="shared" si="8"/>
        <v>33.2160526315789</v>
      </c>
      <c r="E274" s="83" t="s">
        <v>1123</v>
      </c>
      <c r="F274" s="83" t="s">
        <v>1123</v>
      </c>
      <c r="G274" s="84" t="s">
        <v>845</v>
      </c>
      <c r="H274" s="136" t="s">
        <v>846</v>
      </c>
      <c r="I274" s="199">
        <v>2176.6</v>
      </c>
      <c r="J274" s="218">
        <v>34.2</v>
      </c>
      <c r="K274" s="199">
        <v>156.9</v>
      </c>
      <c r="L274" s="218">
        <v>24.96</v>
      </c>
      <c r="M274" s="218">
        <v>6</v>
      </c>
      <c r="N274" s="216">
        <v>13</v>
      </c>
      <c r="O274" s="219">
        <v>15.5</v>
      </c>
      <c r="P274" s="101">
        <v>1</v>
      </c>
      <c r="Q274" s="99">
        <f>VLOOKUP(C274,Sheet1!B:F,2,0)</f>
        <v>0</v>
      </c>
      <c r="R274" s="99">
        <f>VLOOKUP(C274,Sheet1!B:F,3,0)</f>
        <v>7</v>
      </c>
      <c r="S274" s="99"/>
      <c r="T274" s="99">
        <f>VLOOKUP(C274,Sheet1!B:F,4,0)</f>
        <v>1</v>
      </c>
      <c r="U274" s="101">
        <v>0</v>
      </c>
      <c r="V274" s="101">
        <v>0</v>
      </c>
      <c r="W274" s="122">
        <v>0</v>
      </c>
      <c r="X274" s="122">
        <f t="shared" si="9"/>
        <v>0</v>
      </c>
      <c r="Y274" s="107" t="s">
        <v>94</v>
      </c>
      <c r="Z274" s="274"/>
    </row>
    <row r="275" ht="24" spans="1:26">
      <c r="A275" s="89" t="s">
        <v>847</v>
      </c>
      <c r="B275" s="234">
        <v>1</v>
      </c>
      <c r="C275" s="235" t="s">
        <v>848</v>
      </c>
      <c r="D275" s="82">
        <f t="shared" si="8"/>
        <v>53.2217894736842</v>
      </c>
      <c r="E275" s="83" t="s">
        <v>1120</v>
      </c>
      <c r="F275" s="83" t="s">
        <v>20</v>
      </c>
      <c r="G275" s="236" t="s">
        <v>849</v>
      </c>
      <c r="H275" s="235" t="s">
        <v>850</v>
      </c>
      <c r="I275" s="251">
        <v>23342</v>
      </c>
      <c r="J275" s="251">
        <v>0.03</v>
      </c>
      <c r="K275" s="251">
        <v>41.07</v>
      </c>
      <c r="L275" s="251">
        <v>21.56</v>
      </c>
      <c r="M275" s="251">
        <v>3.82</v>
      </c>
      <c r="N275" s="252">
        <v>102</v>
      </c>
      <c r="O275" s="253">
        <v>31</v>
      </c>
      <c r="P275" s="254">
        <v>6</v>
      </c>
      <c r="Q275" s="99">
        <f>VLOOKUP(C275,Sheet1!B:F,2,0)</f>
        <v>6</v>
      </c>
      <c r="R275" s="99">
        <f>VLOOKUP(C275,Sheet1!B:F,3,0)</f>
        <v>0</v>
      </c>
      <c r="S275" s="99"/>
      <c r="T275" s="99">
        <f>VLOOKUP(C275,Sheet1!B:F,4,0)</f>
        <v>3</v>
      </c>
      <c r="U275" s="254">
        <v>1</v>
      </c>
      <c r="V275" s="254">
        <v>1</v>
      </c>
      <c r="W275" s="123">
        <v>1</v>
      </c>
      <c r="X275" s="122">
        <f t="shared" si="9"/>
        <v>3</v>
      </c>
      <c r="Y275" s="124" t="s">
        <v>101</v>
      </c>
      <c r="Z275" s="199"/>
    </row>
    <row r="276" ht="24" spans="1:26">
      <c r="A276" s="89" t="s">
        <v>847</v>
      </c>
      <c r="B276" s="234">
        <v>2</v>
      </c>
      <c r="C276" s="235" t="s">
        <v>852</v>
      </c>
      <c r="D276" s="82">
        <f t="shared" si="8"/>
        <v>64.7608421052632</v>
      </c>
      <c r="E276" s="83" t="s">
        <v>1120</v>
      </c>
      <c r="F276" s="83" t="s">
        <v>22</v>
      </c>
      <c r="G276" s="236" t="s">
        <v>854</v>
      </c>
      <c r="H276" s="235" t="s">
        <v>855</v>
      </c>
      <c r="I276" s="251">
        <v>80086</v>
      </c>
      <c r="J276" s="251">
        <v>16.14</v>
      </c>
      <c r="K276" s="251">
        <v>92.28</v>
      </c>
      <c r="L276" s="251">
        <v>84.89</v>
      </c>
      <c r="M276" s="251">
        <v>4.71</v>
      </c>
      <c r="N276" s="252">
        <v>355</v>
      </c>
      <c r="O276" s="253">
        <v>36</v>
      </c>
      <c r="P276" s="254">
        <v>4</v>
      </c>
      <c r="Q276" s="99">
        <f>VLOOKUP(C276,Sheet1!B:F,2,0)</f>
        <v>27</v>
      </c>
      <c r="R276" s="99">
        <f>VLOOKUP(C276,Sheet1!B:F,3,0)</f>
        <v>1</v>
      </c>
      <c r="S276" s="99"/>
      <c r="T276" s="99">
        <f>VLOOKUP(C276,Sheet1!B:F,4,0)</f>
        <v>7</v>
      </c>
      <c r="U276" s="254">
        <v>1</v>
      </c>
      <c r="V276" s="254">
        <v>0</v>
      </c>
      <c r="W276" s="123">
        <v>1</v>
      </c>
      <c r="X276" s="122">
        <f t="shared" si="9"/>
        <v>2</v>
      </c>
      <c r="Y276" s="275" t="s">
        <v>582</v>
      </c>
      <c r="Z276" s="199"/>
    </row>
    <row r="277" ht="24" spans="1:26">
      <c r="A277" s="89" t="s">
        <v>847</v>
      </c>
      <c r="B277" s="234">
        <v>3</v>
      </c>
      <c r="C277" s="235" t="s">
        <v>856</v>
      </c>
      <c r="D277" s="82">
        <f t="shared" si="8"/>
        <v>62.2092105263158</v>
      </c>
      <c r="E277" s="83" t="s">
        <v>1120</v>
      </c>
      <c r="F277" s="83" t="s">
        <v>20</v>
      </c>
      <c r="G277" s="236" t="s">
        <v>857</v>
      </c>
      <c r="H277" s="235" t="s">
        <v>858</v>
      </c>
      <c r="I277" s="251">
        <v>55754.2</v>
      </c>
      <c r="J277" s="251">
        <v>24.2</v>
      </c>
      <c r="K277" s="251">
        <v>180</v>
      </c>
      <c r="L277" s="251">
        <v>21.3</v>
      </c>
      <c r="M277" s="251">
        <v>3.19</v>
      </c>
      <c r="N277" s="252">
        <v>120</v>
      </c>
      <c r="O277" s="253">
        <v>16</v>
      </c>
      <c r="P277" s="254">
        <v>6</v>
      </c>
      <c r="Q277" s="99">
        <f>VLOOKUP(C277,Sheet1!B:F,2,0)</f>
        <v>7</v>
      </c>
      <c r="R277" s="99">
        <f>VLOOKUP(C277,Sheet1!B:F,3,0)</f>
        <v>0</v>
      </c>
      <c r="S277" s="99"/>
      <c r="T277" s="99">
        <f>VLOOKUP(C277,Sheet1!B:F,4,0)</f>
        <v>2</v>
      </c>
      <c r="U277" s="254">
        <v>1</v>
      </c>
      <c r="V277" s="254">
        <v>1</v>
      </c>
      <c r="W277" s="123">
        <v>1</v>
      </c>
      <c r="X277" s="122">
        <f t="shared" si="9"/>
        <v>3</v>
      </c>
      <c r="Y277" s="275" t="s">
        <v>582</v>
      </c>
      <c r="Z277" s="199"/>
    </row>
    <row r="278" ht="36" spans="1:26">
      <c r="A278" s="89" t="s">
        <v>847</v>
      </c>
      <c r="B278" s="234">
        <v>4</v>
      </c>
      <c r="C278" s="235" t="s">
        <v>859</v>
      </c>
      <c r="D278" s="82">
        <f t="shared" si="8"/>
        <v>61.5280131578947</v>
      </c>
      <c r="E278" s="83" t="s">
        <v>1120</v>
      </c>
      <c r="F278" s="83" t="s">
        <v>22</v>
      </c>
      <c r="G278" s="236" t="s">
        <v>566</v>
      </c>
      <c r="H278" s="235" t="s">
        <v>861</v>
      </c>
      <c r="I278" s="251">
        <v>34407.12</v>
      </c>
      <c r="J278" s="251">
        <v>45.51</v>
      </c>
      <c r="K278" s="251">
        <v>337.23</v>
      </c>
      <c r="L278" s="251">
        <v>89.31</v>
      </c>
      <c r="M278" s="251">
        <v>3.35</v>
      </c>
      <c r="N278" s="252">
        <v>32</v>
      </c>
      <c r="O278" s="253">
        <v>11.39</v>
      </c>
      <c r="P278" s="254">
        <v>2</v>
      </c>
      <c r="Q278" s="99">
        <f>VLOOKUP(C278,Sheet1!B:F,2,0)</f>
        <v>13</v>
      </c>
      <c r="R278" s="99">
        <f>VLOOKUP(C278,Sheet1!B:F,3,0)</f>
        <v>0</v>
      </c>
      <c r="S278" s="99"/>
      <c r="T278" s="99">
        <f>VLOOKUP(C278,Sheet1!B:F,4,0)</f>
        <v>1</v>
      </c>
      <c r="U278" s="254">
        <v>1</v>
      </c>
      <c r="V278" s="254">
        <v>1</v>
      </c>
      <c r="W278" s="123">
        <v>1</v>
      </c>
      <c r="X278" s="122">
        <f t="shared" si="9"/>
        <v>3</v>
      </c>
      <c r="Y278" s="124" t="s">
        <v>72</v>
      </c>
      <c r="Z278" s="199"/>
    </row>
    <row r="279" ht="36" spans="1:26">
      <c r="A279" s="89" t="s">
        <v>847</v>
      </c>
      <c r="B279" s="234">
        <v>5</v>
      </c>
      <c r="C279" s="235" t="s">
        <v>862</v>
      </c>
      <c r="D279" s="82">
        <f t="shared" si="8"/>
        <v>65.2745263157895</v>
      </c>
      <c r="E279" s="83" t="s">
        <v>1120</v>
      </c>
      <c r="F279" s="83" t="s">
        <v>22</v>
      </c>
      <c r="G279" s="236" t="s">
        <v>854</v>
      </c>
      <c r="H279" s="235" t="s">
        <v>863</v>
      </c>
      <c r="I279" s="251">
        <v>114009.85</v>
      </c>
      <c r="J279" s="251">
        <v>16.33</v>
      </c>
      <c r="K279" s="251">
        <v>46.08</v>
      </c>
      <c r="L279" s="251">
        <v>73.74</v>
      </c>
      <c r="M279" s="251">
        <v>3.73</v>
      </c>
      <c r="N279" s="252">
        <v>125</v>
      </c>
      <c r="O279" s="253">
        <v>18.9</v>
      </c>
      <c r="P279" s="254">
        <v>23</v>
      </c>
      <c r="Q279" s="99">
        <f>VLOOKUP(C279,Sheet1!B:F,2,0)</f>
        <v>41</v>
      </c>
      <c r="R279" s="99">
        <f>VLOOKUP(C279,Sheet1!B:F,3,0)</f>
        <v>0</v>
      </c>
      <c r="S279" s="99"/>
      <c r="T279" s="99">
        <f>VLOOKUP(C279,Sheet1!B:F,4,0)</f>
        <v>14</v>
      </c>
      <c r="U279" s="254">
        <v>2</v>
      </c>
      <c r="V279" s="254">
        <v>2</v>
      </c>
      <c r="W279" s="122">
        <v>0</v>
      </c>
      <c r="X279" s="122">
        <f t="shared" si="9"/>
        <v>4</v>
      </c>
      <c r="Y279" s="275" t="s">
        <v>864</v>
      </c>
      <c r="Z279" s="199"/>
    </row>
    <row r="280" ht="24" spans="1:26">
      <c r="A280" s="89" t="s">
        <v>847</v>
      </c>
      <c r="B280" s="234">
        <v>6</v>
      </c>
      <c r="C280" s="235" t="s">
        <v>865</v>
      </c>
      <c r="D280" s="82">
        <f t="shared" si="8"/>
        <v>37.3778947368421</v>
      </c>
      <c r="E280" s="83" t="s">
        <v>1120</v>
      </c>
      <c r="F280" s="83" t="s">
        <v>20</v>
      </c>
      <c r="G280" s="236" t="s">
        <v>849</v>
      </c>
      <c r="H280" s="235" t="s">
        <v>866</v>
      </c>
      <c r="I280" s="251">
        <v>3240</v>
      </c>
      <c r="J280" s="251">
        <v>10.28</v>
      </c>
      <c r="K280" s="251">
        <v>55.9</v>
      </c>
      <c r="L280" s="251">
        <v>21.41</v>
      </c>
      <c r="M280" s="251">
        <v>6</v>
      </c>
      <c r="N280" s="252">
        <v>13</v>
      </c>
      <c r="O280" s="253">
        <v>23</v>
      </c>
      <c r="P280" s="254">
        <v>1</v>
      </c>
      <c r="Q280" s="99">
        <f>VLOOKUP(C280,Sheet1!B:F,2,0)</f>
        <v>29</v>
      </c>
      <c r="R280" s="99">
        <f>VLOOKUP(C280,Sheet1!B:F,3,0)</f>
        <v>0</v>
      </c>
      <c r="S280" s="99"/>
      <c r="T280" s="99">
        <f>VLOOKUP(C280,Sheet1!B:F,4,0)</f>
        <v>0</v>
      </c>
      <c r="U280" s="254">
        <v>1</v>
      </c>
      <c r="V280" s="254">
        <v>1</v>
      </c>
      <c r="W280" s="123">
        <v>1</v>
      </c>
      <c r="X280" s="122">
        <f t="shared" si="9"/>
        <v>3</v>
      </c>
      <c r="Y280" s="275" t="s">
        <v>582</v>
      </c>
      <c r="Z280" s="199"/>
    </row>
    <row r="281" ht="24" spans="1:26">
      <c r="A281" s="89" t="s">
        <v>847</v>
      </c>
      <c r="B281" s="234">
        <v>7</v>
      </c>
      <c r="C281" s="235" t="s">
        <v>867</v>
      </c>
      <c r="D281" s="82">
        <f t="shared" si="8"/>
        <v>44.84</v>
      </c>
      <c r="E281" s="83" t="s">
        <v>1120</v>
      </c>
      <c r="F281" s="83" t="s">
        <v>36</v>
      </c>
      <c r="G281" s="236" t="s">
        <v>868</v>
      </c>
      <c r="H281" s="237" t="s">
        <v>869</v>
      </c>
      <c r="I281" s="251">
        <v>7617</v>
      </c>
      <c r="J281" s="251">
        <v>34.4</v>
      </c>
      <c r="K281" s="251">
        <v>23.8</v>
      </c>
      <c r="L281" s="251">
        <v>26.2</v>
      </c>
      <c r="M281" s="251">
        <v>7.19</v>
      </c>
      <c r="N281" s="252">
        <v>17</v>
      </c>
      <c r="O281" s="253">
        <v>31</v>
      </c>
      <c r="P281" s="254">
        <v>0</v>
      </c>
      <c r="Q281" s="99">
        <f>VLOOKUP(C281,Sheet1!B:F,2,0)</f>
        <v>3</v>
      </c>
      <c r="R281" s="99">
        <f>VLOOKUP(C281,Sheet1!B:F,3,0)</f>
        <v>0</v>
      </c>
      <c r="S281" s="99"/>
      <c r="T281" s="99">
        <f>VLOOKUP(C281,Sheet1!B:F,4,0)</f>
        <v>2</v>
      </c>
      <c r="U281" s="254">
        <v>0</v>
      </c>
      <c r="V281" s="254">
        <v>1</v>
      </c>
      <c r="W281" s="123">
        <v>1</v>
      </c>
      <c r="X281" s="122">
        <f t="shared" si="9"/>
        <v>2</v>
      </c>
      <c r="Y281" s="275" t="s">
        <v>582</v>
      </c>
      <c r="Z281" s="199"/>
    </row>
    <row r="282" ht="24" spans="1:26">
      <c r="A282" s="89" t="s">
        <v>847</v>
      </c>
      <c r="B282" s="234">
        <v>8</v>
      </c>
      <c r="C282" s="235" t="s">
        <v>870</v>
      </c>
      <c r="D282" s="82">
        <f t="shared" si="8"/>
        <v>48.1513684210526</v>
      </c>
      <c r="E282" s="83" t="s">
        <v>1120</v>
      </c>
      <c r="F282" s="83" t="s">
        <v>22</v>
      </c>
      <c r="G282" s="236" t="s">
        <v>854</v>
      </c>
      <c r="H282" s="235" t="s">
        <v>871</v>
      </c>
      <c r="I282" s="251">
        <v>55708.53</v>
      </c>
      <c r="J282" s="251">
        <v>8.02</v>
      </c>
      <c r="K282" s="251">
        <v>34.38</v>
      </c>
      <c r="L282" s="251">
        <v>82.81</v>
      </c>
      <c r="M282" s="251">
        <v>4.16</v>
      </c>
      <c r="N282" s="252">
        <v>68</v>
      </c>
      <c r="O282" s="253">
        <v>13</v>
      </c>
      <c r="P282" s="254">
        <v>1</v>
      </c>
      <c r="Q282" s="99">
        <f>VLOOKUP(C282,Sheet1!B:F,2,0)</f>
        <v>15</v>
      </c>
      <c r="R282" s="99">
        <f>VLOOKUP(C282,Sheet1!B:F,3,0)</f>
        <v>0</v>
      </c>
      <c r="S282" s="99"/>
      <c r="T282" s="99">
        <f>VLOOKUP(C282,Sheet1!B:F,4,0)</f>
        <v>0</v>
      </c>
      <c r="U282" s="254">
        <v>1</v>
      </c>
      <c r="V282" s="254">
        <v>2</v>
      </c>
      <c r="W282" s="122">
        <v>0</v>
      </c>
      <c r="X282" s="122">
        <f t="shared" si="9"/>
        <v>3</v>
      </c>
      <c r="Y282" s="275" t="s">
        <v>582</v>
      </c>
      <c r="Z282" s="199"/>
    </row>
    <row r="283" ht="36" spans="1:26">
      <c r="A283" s="89" t="s">
        <v>847</v>
      </c>
      <c r="B283" s="234">
        <v>9</v>
      </c>
      <c r="C283" s="235" t="s">
        <v>872</v>
      </c>
      <c r="D283" s="82">
        <f t="shared" si="8"/>
        <v>21.4486052631579</v>
      </c>
      <c r="E283" s="83" t="s">
        <v>1123</v>
      </c>
      <c r="F283" s="83" t="s">
        <v>1123</v>
      </c>
      <c r="G283" s="236" t="s">
        <v>873</v>
      </c>
      <c r="H283" s="236" t="s">
        <v>874</v>
      </c>
      <c r="I283" s="251">
        <v>193.4</v>
      </c>
      <c r="J283" s="251">
        <v>83.62</v>
      </c>
      <c r="K283" s="251">
        <v>67.13</v>
      </c>
      <c r="L283" s="251">
        <v>53.3</v>
      </c>
      <c r="M283" s="251">
        <v>2.53</v>
      </c>
      <c r="N283" s="252">
        <v>2</v>
      </c>
      <c r="O283" s="253">
        <v>1.8</v>
      </c>
      <c r="P283" s="254">
        <v>0</v>
      </c>
      <c r="Q283" s="99">
        <f>VLOOKUP(C283,Sheet1!B:F,2,0)</f>
        <v>0</v>
      </c>
      <c r="R283" s="99">
        <f>VLOOKUP(C283,Sheet1!B:F,3,0)</f>
        <v>0</v>
      </c>
      <c r="S283" s="99"/>
      <c r="T283" s="99">
        <f>VLOOKUP(C283,Sheet1!B:F,4,0)</f>
        <v>0</v>
      </c>
      <c r="U283" s="254">
        <v>0</v>
      </c>
      <c r="V283" s="254">
        <v>0</v>
      </c>
      <c r="W283" s="122">
        <v>0</v>
      </c>
      <c r="X283" s="122">
        <f t="shared" si="9"/>
        <v>0</v>
      </c>
      <c r="Y283" s="275" t="s">
        <v>582</v>
      </c>
      <c r="Z283" s="199" t="s">
        <v>839</v>
      </c>
    </row>
    <row r="284" ht="24" spans="1:26">
      <c r="A284" s="89" t="s">
        <v>847</v>
      </c>
      <c r="B284" s="234">
        <v>10</v>
      </c>
      <c r="C284" s="235" t="s">
        <v>875</v>
      </c>
      <c r="D284" s="82">
        <f t="shared" si="8"/>
        <v>47</v>
      </c>
      <c r="E284" s="83" t="s">
        <v>1120</v>
      </c>
      <c r="F284" s="83" t="s">
        <v>16</v>
      </c>
      <c r="G284" s="236" t="s">
        <v>876</v>
      </c>
      <c r="H284" s="235" t="s">
        <v>877</v>
      </c>
      <c r="I284" s="251">
        <v>2021</v>
      </c>
      <c r="J284" s="251">
        <v>199</v>
      </c>
      <c r="K284" s="251">
        <v>-147</v>
      </c>
      <c r="L284" s="251">
        <v>0</v>
      </c>
      <c r="M284" s="251">
        <v>8.63</v>
      </c>
      <c r="N284" s="252">
        <v>40</v>
      </c>
      <c r="O284" s="253">
        <v>8</v>
      </c>
      <c r="P284" s="254">
        <v>2</v>
      </c>
      <c r="Q284" s="99">
        <f>VLOOKUP(C284,Sheet1!B:F,2,0)</f>
        <v>12</v>
      </c>
      <c r="R284" s="99">
        <f>VLOOKUP(C284,Sheet1!B:F,3,0)</f>
        <v>0</v>
      </c>
      <c r="S284" s="99"/>
      <c r="T284" s="99">
        <f>VLOOKUP(C284,Sheet1!B:F,4,0)</f>
        <v>0</v>
      </c>
      <c r="U284" s="254">
        <v>0</v>
      </c>
      <c r="V284" s="254">
        <v>0</v>
      </c>
      <c r="W284" s="123">
        <v>1</v>
      </c>
      <c r="X284" s="122">
        <f t="shared" si="9"/>
        <v>1</v>
      </c>
      <c r="Y284" s="275" t="s">
        <v>582</v>
      </c>
      <c r="Z284" s="199"/>
    </row>
    <row r="285" ht="48" spans="1:26">
      <c r="A285" s="89" t="s">
        <v>847</v>
      </c>
      <c r="B285" s="234">
        <v>11</v>
      </c>
      <c r="C285" s="235" t="s">
        <v>878</v>
      </c>
      <c r="D285" s="82">
        <f t="shared" si="8"/>
        <v>26.5565526315789</v>
      </c>
      <c r="E285" s="83" t="s">
        <v>1120</v>
      </c>
      <c r="F285" s="83" t="s">
        <v>20</v>
      </c>
      <c r="G285" s="236" t="s">
        <v>879</v>
      </c>
      <c r="H285" s="235" t="s">
        <v>880</v>
      </c>
      <c r="I285" s="251">
        <v>3304.78</v>
      </c>
      <c r="J285" s="251">
        <v>44.7</v>
      </c>
      <c r="K285" s="251">
        <v>159.56</v>
      </c>
      <c r="L285" s="251">
        <v>80.15</v>
      </c>
      <c r="M285" s="251">
        <v>5.73</v>
      </c>
      <c r="N285" s="252">
        <v>22</v>
      </c>
      <c r="O285" s="253">
        <v>19.3</v>
      </c>
      <c r="P285" s="254">
        <v>0</v>
      </c>
      <c r="Q285" s="99">
        <f>VLOOKUP(C285,Sheet1!B:F,2,0)</f>
        <v>2</v>
      </c>
      <c r="R285" s="99">
        <f>VLOOKUP(C285,Sheet1!B:F,3,0)</f>
        <v>0</v>
      </c>
      <c r="S285" s="99"/>
      <c r="T285" s="99">
        <f>VLOOKUP(C285,Sheet1!B:F,4,0)</f>
        <v>0</v>
      </c>
      <c r="U285" s="254">
        <v>0</v>
      </c>
      <c r="V285" s="254">
        <v>0</v>
      </c>
      <c r="W285" s="122">
        <v>0</v>
      </c>
      <c r="X285" s="122">
        <f t="shared" si="9"/>
        <v>0</v>
      </c>
      <c r="Y285" s="275" t="s">
        <v>582</v>
      </c>
      <c r="Z285" s="199"/>
    </row>
    <row r="286" ht="36" spans="1:26">
      <c r="A286" s="89" t="s">
        <v>847</v>
      </c>
      <c r="B286" s="234">
        <v>12</v>
      </c>
      <c r="C286" s="235" t="s">
        <v>881</v>
      </c>
      <c r="D286" s="82">
        <f t="shared" si="8"/>
        <v>17.525</v>
      </c>
      <c r="E286" s="83" t="s">
        <v>1123</v>
      </c>
      <c r="F286" s="83" t="s">
        <v>1123</v>
      </c>
      <c r="G286" s="236" t="s">
        <v>882</v>
      </c>
      <c r="H286" s="235" t="s">
        <v>883</v>
      </c>
      <c r="I286" s="251">
        <v>735</v>
      </c>
      <c r="J286" s="251">
        <v>32.2</v>
      </c>
      <c r="K286" s="251">
        <v>-23</v>
      </c>
      <c r="L286" s="251">
        <v>-19</v>
      </c>
      <c r="M286" s="251">
        <v>9</v>
      </c>
      <c r="N286" s="252">
        <v>9</v>
      </c>
      <c r="O286" s="253">
        <v>41</v>
      </c>
      <c r="P286" s="254">
        <v>0</v>
      </c>
      <c r="Q286" s="99">
        <f>VLOOKUP(C286,Sheet1!B:F,2,0)</f>
        <v>0</v>
      </c>
      <c r="R286" s="99">
        <f>VLOOKUP(C286,Sheet1!B:F,3,0)</f>
        <v>2</v>
      </c>
      <c r="S286" s="99"/>
      <c r="T286" s="99">
        <f>VLOOKUP(C286,Sheet1!B:F,4,0)</f>
        <v>0</v>
      </c>
      <c r="U286" s="254">
        <v>0</v>
      </c>
      <c r="V286" s="254">
        <v>0</v>
      </c>
      <c r="W286" s="122">
        <v>0</v>
      </c>
      <c r="X286" s="122">
        <f t="shared" si="9"/>
        <v>0</v>
      </c>
      <c r="Y286" s="275" t="s">
        <v>582</v>
      </c>
      <c r="Z286" s="199" t="s">
        <v>839</v>
      </c>
    </row>
    <row r="287" ht="24" spans="1:26">
      <c r="A287" s="89" t="s">
        <v>847</v>
      </c>
      <c r="B287" s="234">
        <v>13</v>
      </c>
      <c r="C287" s="238" t="s">
        <v>884</v>
      </c>
      <c r="D287" s="82">
        <f t="shared" si="8"/>
        <v>35.2061052631579</v>
      </c>
      <c r="E287" s="83" t="s">
        <v>1123</v>
      </c>
      <c r="F287" s="83" t="s">
        <v>1123</v>
      </c>
      <c r="G287" s="239" t="s">
        <v>885</v>
      </c>
      <c r="H287" s="238" t="s">
        <v>886</v>
      </c>
      <c r="I287" s="255">
        <v>121550</v>
      </c>
      <c r="J287" s="255">
        <v>13.37</v>
      </c>
      <c r="K287" s="255">
        <v>39.58</v>
      </c>
      <c r="L287" s="255">
        <v>12.73</v>
      </c>
      <c r="M287" s="255">
        <v>3.04</v>
      </c>
      <c r="N287" s="256">
        <v>34</v>
      </c>
      <c r="O287" s="257">
        <v>13</v>
      </c>
      <c r="P287" s="258">
        <v>0</v>
      </c>
      <c r="Q287" s="99">
        <f>VLOOKUP(C287,Sheet1!B:F,2,0)</f>
        <v>2</v>
      </c>
      <c r="R287" s="99">
        <f>VLOOKUP(C287,Sheet1!B:F,3,0)</f>
        <v>0</v>
      </c>
      <c r="S287" s="99"/>
      <c r="T287" s="99">
        <f>VLOOKUP(C287,Sheet1!B:F,4,0)</f>
        <v>0</v>
      </c>
      <c r="U287" s="258">
        <v>1</v>
      </c>
      <c r="V287" s="258">
        <v>1</v>
      </c>
      <c r="W287" s="123">
        <v>1</v>
      </c>
      <c r="X287" s="122">
        <f t="shared" si="9"/>
        <v>3</v>
      </c>
      <c r="Y287" s="276" t="s">
        <v>90</v>
      </c>
      <c r="Z287" s="199"/>
    </row>
    <row r="288" ht="24" spans="1:26">
      <c r="A288" s="89" t="s">
        <v>847</v>
      </c>
      <c r="B288" s="234">
        <v>14</v>
      </c>
      <c r="C288" s="235" t="s">
        <v>887</v>
      </c>
      <c r="D288" s="82">
        <f t="shared" si="8"/>
        <v>35.25</v>
      </c>
      <c r="E288" s="83" t="s">
        <v>1123</v>
      </c>
      <c r="F288" s="83" t="s">
        <v>1123</v>
      </c>
      <c r="G288" s="236" t="s">
        <v>888</v>
      </c>
      <c r="H288" s="235" t="s">
        <v>889</v>
      </c>
      <c r="I288" s="251">
        <v>32794</v>
      </c>
      <c r="J288" s="251">
        <v>46</v>
      </c>
      <c r="K288" s="259"/>
      <c r="L288" s="251">
        <v>191</v>
      </c>
      <c r="M288" s="251">
        <v>3.46</v>
      </c>
      <c r="N288" s="252">
        <v>117</v>
      </c>
      <c r="O288" s="253">
        <v>11</v>
      </c>
      <c r="P288" s="254">
        <v>3</v>
      </c>
      <c r="Q288" s="99">
        <f>VLOOKUP(C288,Sheet1!B:F,2,0)</f>
        <v>0</v>
      </c>
      <c r="R288" s="99">
        <f>VLOOKUP(C288,Sheet1!B:F,3,0)</f>
        <v>0</v>
      </c>
      <c r="S288" s="99"/>
      <c r="T288" s="99">
        <f>VLOOKUP(C288,Sheet1!B:F,4,0)</f>
        <v>0</v>
      </c>
      <c r="U288" s="254">
        <v>1</v>
      </c>
      <c r="V288" s="254">
        <v>0</v>
      </c>
      <c r="W288" s="123">
        <v>1</v>
      </c>
      <c r="X288" s="122">
        <f t="shared" si="9"/>
        <v>2</v>
      </c>
      <c r="Y288" s="275" t="s">
        <v>582</v>
      </c>
      <c r="Z288" s="199"/>
    </row>
    <row r="289" ht="36" spans="1:26">
      <c r="A289" s="89" t="s">
        <v>847</v>
      </c>
      <c r="B289" s="234">
        <v>15</v>
      </c>
      <c r="C289" s="240" t="s">
        <v>891</v>
      </c>
      <c r="D289" s="82">
        <f t="shared" si="8"/>
        <v>43.9026315789474</v>
      </c>
      <c r="E289" s="83" t="s">
        <v>1120</v>
      </c>
      <c r="F289" s="83" t="s">
        <v>22</v>
      </c>
      <c r="G289" s="241" t="s">
        <v>892</v>
      </c>
      <c r="H289" s="240" t="s">
        <v>893</v>
      </c>
      <c r="I289" s="260">
        <v>19182.27</v>
      </c>
      <c r="J289" s="260">
        <v>38</v>
      </c>
      <c r="K289" s="260">
        <v>272</v>
      </c>
      <c r="L289" s="260">
        <v>69</v>
      </c>
      <c r="M289" s="260">
        <v>3.3</v>
      </c>
      <c r="N289" s="261">
        <v>66</v>
      </c>
      <c r="O289" s="179">
        <v>12</v>
      </c>
      <c r="P289" s="262">
        <v>2</v>
      </c>
      <c r="Q289" s="99">
        <f>VLOOKUP(C289,Sheet1!B:F,2,0)</f>
        <v>0</v>
      </c>
      <c r="R289" s="99">
        <f>VLOOKUP(C289,Sheet1!B:F,3,0)</f>
        <v>0</v>
      </c>
      <c r="S289" s="99"/>
      <c r="T289" s="99">
        <f>VLOOKUP(C289,Sheet1!B:F,4,0)</f>
        <v>8</v>
      </c>
      <c r="U289" s="262">
        <v>0</v>
      </c>
      <c r="V289" s="262">
        <v>0</v>
      </c>
      <c r="W289" s="123">
        <v>1</v>
      </c>
      <c r="X289" s="122">
        <f t="shared" si="9"/>
        <v>1</v>
      </c>
      <c r="Y289" s="277" t="s">
        <v>94</v>
      </c>
      <c r="Z289" s="260"/>
    </row>
    <row r="290" ht="24.75" spans="1:26">
      <c r="A290" s="89" t="s">
        <v>847</v>
      </c>
      <c r="B290" s="234">
        <v>16</v>
      </c>
      <c r="C290" s="240" t="s">
        <v>894</v>
      </c>
      <c r="D290" s="82">
        <f t="shared" si="8"/>
        <v>32.3082894736842</v>
      </c>
      <c r="E290" s="83" t="s">
        <v>1120</v>
      </c>
      <c r="F290" s="83" t="s">
        <v>16</v>
      </c>
      <c r="G290" s="241" t="s">
        <v>895</v>
      </c>
      <c r="H290" s="240" t="s">
        <v>896</v>
      </c>
      <c r="I290" s="260">
        <v>8303.27</v>
      </c>
      <c r="J290" s="260">
        <v>71.14</v>
      </c>
      <c r="K290" s="260">
        <v>202</v>
      </c>
      <c r="L290" s="260">
        <v>92</v>
      </c>
      <c r="M290" s="260">
        <v>6.71</v>
      </c>
      <c r="N290" s="261">
        <v>18</v>
      </c>
      <c r="O290" s="179">
        <v>15.93</v>
      </c>
      <c r="P290" s="262">
        <v>0</v>
      </c>
      <c r="Q290" s="99">
        <f>VLOOKUP(C290,Sheet1!B:F,2,0)</f>
        <v>1</v>
      </c>
      <c r="R290" s="99">
        <f>VLOOKUP(C290,Sheet1!B:F,3,0)</f>
        <v>0</v>
      </c>
      <c r="S290" s="99"/>
      <c r="T290" s="99">
        <f>VLOOKUP(C290,Sheet1!B:F,4,0)</f>
        <v>0</v>
      </c>
      <c r="U290" s="262">
        <v>0</v>
      </c>
      <c r="V290" s="262">
        <v>0</v>
      </c>
      <c r="W290" s="123">
        <v>1</v>
      </c>
      <c r="X290" s="122">
        <f t="shared" si="9"/>
        <v>1</v>
      </c>
      <c r="Y290" s="277" t="s">
        <v>94</v>
      </c>
      <c r="Z290" s="199"/>
    </row>
    <row r="291" ht="24" spans="1:26">
      <c r="A291" s="89" t="s">
        <v>847</v>
      </c>
      <c r="B291" s="234">
        <v>17</v>
      </c>
      <c r="C291" s="242" t="s">
        <v>897</v>
      </c>
      <c r="D291" s="82">
        <f t="shared" si="8"/>
        <v>51.5263157894737</v>
      </c>
      <c r="E291" s="83" t="s">
        <v>1123</v>
      </c>
      <c r="F291" s="83" t="s">
        <v>1123</v>
      </c>
      <c r="G291" s="243" t="s">
        <v>898</v>
      </c>
      <c r="H291" s="242" t="s">
        <v>899</v>
      </c>
      <c r="I291" s="263">
        <v>5900</v>
      </c>
      <c r="J291" s="263">
        <v>224</v>
      </c>
      <c r="K291" s="263">
        <v>70</v>
      </c>
      <c r="L291" s="263">
        <v>96</v>
      </c>
      <c r="M291" s="263">
        <v>5.7</v>
      </c>
      <c r="N291" s="264">
        <v>30</v>
      </c>
      <c r="O291" s="253">
        <v>32</v>
      </c>
      <c r="P291" s="265">
        <v>2</v>
      </c>
      <c r="Q291" s="99">
        <f>VLOOKUP(C291,Sheet1!B:F,2,0)</f>
        <v>9</v>
      </c>
      <c r="R291" s="99">
        <f>VLOOKUP(C291,Sheet1!B:F,3,0)</f>
        <v>0</v>
      </c>
      <c r="S291" s="99"/>
      <c r="T291" s="99">
        <f>VLOOKUP(C291,Sheet1!B:F,4,0)</f>
        <v>0</v>
      </c>
      <c r="U291" s="265">
        <v>1</v>
      </c>
      <c r="V291" s="265">
        <v>0</v>
      </c>
      <c r="W291" s="123">
        <v>1</v>
      </c>
      <c r="X291" s="122">
        <f t="shared" si="9"/>
        <v>2</v>
      </c>
      <c r="Y291" s="278" t="s">
        <v>582</v>
      </c>
      <c r="Z291" s="199"/>
    </row>
    <row r="292" spans="1:26">
      <c r="A292" s="89" t="s">
        <v>847</v>
      </c>
      <c r="B292" s="234">
        <v>18</v>
      </c>
      <c r="C292" s="235" t="s">
        <v>900</v>
      </c>
      <c r="D292" s="82">
        <f t="shared" si="8"/>
        <v>33.7098421052632</v>
      </c>
      <c r="E292" s="83" t="s">
        <v>1123</v>
      </c>
      <c r="F292" s="83" t="s">
        <v>1123</v>
      </c>
      <c r="G292" s="236" t="s">
        <v>901</v>
      </c>
      <c r="H292" s="235" t="s">
        <v>902</v>
      </c>
      <c r="I292" s="251">
        <v>16915</v>
      </c>
      <c r="J292" s="251">
        <v>25</v>
      </c>
      <c r="K292" s="251">
        <v>28.06</v>
      </c>
      <c r="L292" s="251">
        <v>26.89</v>
      </c>
      <c r="M292" s="251">
        <v>3</v>
      </c>
      <c r="N292" s="252">
        <v>43</v>
      </c>
      <c r="O292" s="253">
        <v>30</v>
      </c>
      <c r="P292" s="254">
        <v>0</v>
      </c>
      <c r="Q292" s="99">
        <f>VLOOKUP(C292,Sheet1!B:F,2,0)</f>
        <v>3</v>
      </c>
      <c r="R292" s="99">
        <f>VLOOKUP(C292,Sheet1!B:F,3,0)</f>
        <v>0</v>
      </c>
      <c r="S292" s="99"/>
      <c r="T292" s="99">
        <f>VLOOKUP(C292,Sheet1!B:F,4,0)</f>
        <v>0</v>
      </c>
      <c r="U292" s="254">
        <v>1</v>
      </c>
      <c r="V292" s="254">
        <v>0</v>
      </c>
      <c r="W292" s="123">
        <v>1</v>
      </c>
      <c r="X292" s="122">
        <f t="shared" si="9"/>
        <v>2</v>
      </c>
      <c r="Y292" s="275" t="s">
        <v>582</v>
      </c>
      <c r="Z292" s="199"/>
    </row>
    <row r="293" ht="24" spans="1:26">
      <c r="A293" s="89" t="s">
        <v>847</v>
      </c>
      <c r="B293" s="234">
        <v>19</v>
      </c>
      <c r="C293" s="235" t="s">
        <v>903</v>
      </c>
      <c r="D293" s="82">
        <f t="shared" si="8"/>
        <v>36.0780263157895</v>
      </c>
      <c r="E293" s="83" t="s">
        <v>1123</v>
      </c>
      <c r="F293" s="83" t="s">
        <v>1123</v>
      </c>
      <c r="G293" s="236" t="s">
        <v>904</v>
      </c>
      <c r="H293" s="236" t="s">
        <v>905</v>
      </c>
      <c r="I293" s="251">
        <v>12761</v>
      </c>
      <c r="J293" s="251">
        <v>27.9</v>
      </c>
      <c r="K293" s="251">
        <v>28.6</v>
      </c>
      <c r="L293" s="251">
        <v>5.6</v>
      </c>
      <c r="M293" s="251">
        <v>5</v>
      </c>
      <c r="N293" s="252">
        <v>145</v>
      </c>
      <c r="O293" s="253">
        <v>56</v>
      </c>
      <c r="P293" s="254">
        <v>4</v>
      </c>
      <c r="Q293" s="99">
        <f>VLOOKUP(C293,Sheet1!B:F,2,0)</f>
        <v>0</v>
      </c>
      <c r="R293" s="99">
        <f>VLOOKUP(C293,Sheet1!B:F,3,0)</f>
        <v>0</v>
      </c>
      <c r="S293" s="99"/>
      <c r="T293" s="99">
        <f>VLOOKUP(C293,Sheet1!B:F,4,0)</f>
        <v>0</v>
      </c>
      <c r="U293" s="254">
        <v>1</v>
      </c>
      <c r="V293" s="254">
        <v>0</v>
      </c>
      <c r="W293" s="122">
        <v>0</v>
      </c>
      <c r="X293" s="122">
        <f t="shared" si="9"/>
        <v>1</v>
      </c>
      <c r="Y293" s="275" t="s">
        <v>582</v>
      </c>
      <c r="Z293" s="199"/>
    </row>
    <row r="294" ht="60.75" spans="1:26">
      <c r="A294" s="89" t="s">
        <v>847</v>
      </c>
      <c r="B294" s="234">
        <v>20</v>
      </c>
      <c r="C294" s="235" t="s">
        <v>906</v>
      </c>
      <c r="D294" s="82">
        <f t="shared" si="8"/>
        <v>31.2758552631579</v>
      </c>
      <c r="E294" s="83" t="s">
        <v>1123</v>
      </c>
      <c r="F294" s="83" t="s">
        <v>1123</v>
      </c>
      <c r="G294" s="236" t="s">
        <v>908</v>
      </c>
      <c r="H294" s="235" t="s">
        <v>909</v>
      </c>
      <c r="I294" s="251">
        <v>29763.98</v>
      </c>
      <c r="J294" s="251">
        <v>71.47</v>
      </c>
      <c r="K294" s="251">
        <v>100</v>
      </c>
      <c r="L294" s="251">
        <v>13.05</v>
      </c>
      <c r="M294" s="251">
        <v>3.5</v>
      </c>
      <c r="N294" s="252">
        <v>22</v>
      </c>
      <c r="O294" s="253">
        <v>12</v>
      </c>
      <c r="P294" s="254">
        <v>0</v>
      </c>
      <c r="Q294" s="99">
        <f>VLOOKUP(C294,Sheet1!B:F,2,0)</f>
        <v>0</v>
      </c>
      <c r="R294" s="99">
        <f>VLOOKUP(C294,Sheet1!B:F,3,0)</f>
        <v>0</v>
      </c>
      <c r="S294" s="99"/>
      <c r="T294" s="99">
        <f>VLOOKUP(C294,Sheet1!B:F,4,0)</f>
        <v>0</v>
      </c>
      <c r="U294" s="254">
        <v>0</v>
      </c>
      <c r="V294" s="254">
        <v>0</v>
      </c>
      <c r="W294" s="122">
        <v>0</v>
      </c>
      <c r="X294" s="122">
        <f t="shared" si="9"/>
        <v>0</v>
      </c>
      <c r="Y294" s="275" t="s">
        <v>582</v>
      </c>
      <c r="Z294" s="199"/>
    </row>
    <row r="295" ht="36" spans="1:26">
      <c r="A295" s="89" t="s">
        <v>847</v>
      </c>
      <c r="B295" s="234">
        <v>21</v>
      </c>
      <c r="C295" s="235" t="s">
        <v>910</v>
      </c>
      <c r="D295" s="82">
        <f t="shared" si="8"/>
        <v>43.1051578947368</v>
      </c>
      <c r="E295" s="83" t="s">
        <v>1120</v>
      </c>
      <c r="F295" s="83" t="s">
        <v>20</v>
      </c>
      <c r="G295" s="236" t="s">
        <v>911</v>
      </c>
      <c r="H295" s="235" t="s">
        <v>912</v>
      </c>
      <c r="I295" s="251">
        <v>6356.3</v>
      </c>
      <c r="J295" s="251">
        <v>47.36</v>
      </c>
      <c r="K295" s="251">
        <v>85.09</v>
      </c>
      <c r="L295" s="251">
        <v>52.87</v>
      </c>
      <c r="M295" s="251">
        <v>4.75</v>
      </c>
      <c r="N295" s="252">
        <v>20</v>
      </c>
      <c r="O295" s="253">
        <v>20.83</v>
      </c>
      <c r="P295" s="254">
        <v>5</v>
      </c>
      <c r="Q295" s="99">
        <f>VLOOKUP(C295,Sheet1!B:F,2,0)</f>
        <v>3</v>
      </c>
      <c r="R295" s="99">
        <f>VLOOKUP(C295,Sheet1!B:F,3,0)</f>
        <v>0</v>
      </c>
      <c r="S295" s="99"/>
      <c r="T295" s="99">
        <f>VLOOKUP(C295,Sheet1!B:F,4,0)</f>
        <v>1</v>
      </c>
      <c r="U295" s="254">
        <v>1</v>
      </c>
      <c r="V295" s="254">
        <v>0</v>
      </c>
      <c r="W295" s="122">
        <v>0</v>
      </c>
      <c r="X295" s="122">
        <f t="shared" si="9"/>
        <v>1</v>
      </c>
      <c r="Y295" s="275" t="s">
        <v>582</v>
      </c>
      <c r="Z295" s="199"/>
    </row>
    <row r="296" ht="24" spans="1:26">
      <c r="A296" s="89" t="s">
        <v>847</v>
      </c>
      <c r="B296" s="234">
        <v>22</v>
      </c>
      <c r="C296" s="235" t="s">
        <v>913</v>
      </c>
      <c r="D296" s="82">
        <f t="shared" si="8"/>
        <v>28.6204473684211</v>
      </c>
      <c r="E296" s="83" t="s">
        <v>1123</v>
      </c>
      <c r="F296" s="83" t="s">
        <v>1123</v>
      </c>
      <c r="G296" s="236" t="s">
        <v>914</v>
      </c>
      <c r="H296" s="235" t="s">
        <v>915</v>
      </c>
      <c r="I296" s="251">
        <v>5832.26</v>
      </c>
      <c r="J296" s="251">
        <v>68.86</v>
      </c>
      <c r="K296" s="251">
        <v>68.73</v>
      </c>
      <c r="L296" s="251">
        <v>57</v>
      </c>
      <c r="M296" s="251">
        <v>4.7</v>
      </c>
      <c r="N296" s="252">
        <v>13</v>
      </c>
      <c r="O296" s="253">
        <v>10.8</v>
      </c>
      <c r="P296" s="254">
        <v>0</v>
      </c>
      <c r="Q296" s="99">
        <f>VLOOKUP(C296,Sheet1!B:F,2,0)</f>
        <v>1</v>
      </c>
      <c r="R296" s="99">
        <f>VLOOKUP(C296,Sheet1!B:F,3,0)</f>
        <v>0</v>
      </c>
      <c r="S296" s="99"/>
      <c r="T296" s="99">
        <f>VLOOKUP(C296,Sheet1!B:F,4,0)</f>
        <v>1</v>
      </c>
      <c r="U296" s="254">
        <v>0</v>
      </c>
      <c r="V296" s="254">
        <v>0</v>
      </c>
      <c r="W296" s="122">
        <v>0</v>
      </c>
      <c r="X296" s="122">
        <f t="shared" si="9"/>
        <v>0</v>
      </c>
      <c r="Y296" s="275" t="s">
        <v>582</v>
      </c>
      <c r="Z296" s="199"/>
    </row>
    <row r="297" ht="24" spans="1:26">
      <c r="A297" s="89" t="s">
        <v>847</v>
      </c>
      <c r="B297" s="234">
        <v>23</v>
      </c>
      <c r="C297" s="235" t="s">
        <v>916</v>
      </c>
      <c r="D297" s="82">
        <f t="shared" si="8"/>
        <v>22.3712631578947</v>
      </c>
      <c r="E297" s="83" t="s">
        <v>1120</v>
      </c>
      <c r="F297" s="83" t="s">
        <v>20</v>
      </c>
      <c r="G297" s="236" t="s">
        <v>849</v>
      </c>
      <c r="H297" s="235" t="s">
        <v>917</v>
      </c>
      <c r="I297" s="251">
        <v>9004.7</v>
      </c>
      <c r="J297" s="251">
        <v>16.59</v>
      </c>
      <c r="K297" s="251">
        <v>55.27</v>
      </c>
      <c r="L297" s="251">
        <v>37.16</v>
      </c>
      <c r="M297" s="251">
        <v>4.74</v>
      </c>
      <c r="N297" s="252">
        <v>56</v>
      </c>
      <c r="O297" s="253">
        <v>17.5</v>
      </c>
      <c r="P297" s="254">
        <v>0</v>
      </c>
      <c r="Q297" s="99">
        <f>VLOOKUP(C297,Sheet1!B:F,2,0)</f>
        <v>2</v>
      </c>
      <c r="R297" s="99">
        <f>VLOOKUP(C297,Sheet1!B:F,3,0)</f>
        <v>0</v>
      </c>
      <c r="S297" s="99"/>
      <c r="T297" s="99">
        <f>VLOOKUP(C297,Sheet1!B:F,4,0)</f>
        <v>0</v>
      </c>
      <c r="U297" s="254">
        <v>0</v>
      </c>
      <c r="V297" s="254">
        <v>0</v>
      </c>
      <c r="W297" s="123">
        <v>1</v>
      </c>
      <c r="X297" s="122">
        <f t="shared" si="9"/>
        <v>1</v>
      </c>
      <c r="Y297" s="124" t="s">
        <v>72</v>
      </c>
      <c r="Z297" s="199"/>
    </row>
    <row r="298" ht="24" spans="1:26">
      <c r="A298" s="89" t="s">
        <v>847</v>
      </c>
      <c r="B298" s="234">
        <v>24</v>
      </c>
      <c r="C298" s="235" t="s">
        <v>918</v>
      </c>
      <c r="D298" s="82">
        <f t="shared" si="8"/>
        <v>29.35</v>
      </c>
      <c r="E298" s="83" t="s">
        <v>1120</v>
      </c>
      <c r="F298" s="83" t="s">
        <v>16</v>
      </c>
      <c r="G298" s="236" t="s">
        <v>919</v>
      </c>
      <c r="H298" s="235" t="s">
        <v>920</v>
      </c>
      <c r="I298" s="251">
        <v>3023.49</v>
      </c>
      <c r="J298" s="251">
        <v>78.8</v>
      </c>
      <c r="K298" s="259"/>
      <c r="L298" s="251">
        <v>89</v>
      </c>
      <c r="M298" s="251">
        <v>8.08</v>
      </c>
      <c r="N298" s="252">
        <v>14</v>
      </c>
      <c r="O298" s="253">
        <v>17.5</v>
      </c>
      <c r="P298" s="254">
        <v>2</v>
      </c>
      <c r="Q298" s="99">
        <f>VLOOKUP(C298,Sheet1!B:F,2,0)</f>
        <v>1</v>
      </c>
      <c r="R298" s="99">
        <f>VLOOKUP(C298,Sheet1!B:F,3,0)</f>
        <v>0</v>
      </c>
      <c r="S298" s="99"/>
      <c r="T298" s="99">
        <f>VLOOKUP(C298,Sheet1!B:F,4,0)</f>
        <v>0</v>
      </c>
      <c r="U298" s="254">
        <v>0</v>
      </c>
      <c r="V298" s="254">
        <v>0</v>
      </c>
      <c r="W298" s="123">
        <v>1</v>
      </c>
      <c r="X298" s="122">
        <f t="shared" si="9"/>
        <v>1</v>
      </c>
      <c r="Y298" s="275" t="s">
        <v>582</v>
      </c>
      <c r="Z298" s="199"/>
    </row>
    <row r="299" ht="24" spans="1:26">
      <c r="A299" s="89" t="s">
        <v>847</v>
      </c>
      <c r="B299" s="234">
        <v>25</v>
      </c>
      <c r="C299" s="235" t="s">
        <v>921</v>
      </c>
      <c r="D299" s="82">
        <f t="shared" si="8"/>
        <v>27.5793421052632</v>
      </c>
      <c r="E299" s="83" t="s">
        <v>1120</v>
      </c>
      <c r="F299" s="83" t="s">
        <v>22</v>
      </c>
      <c r="G299" s="244" t="s">
        <v>1003</v>
      </c>
      <c r="H299" s="235" t="s">
        <v>922</v>
      </c>
      <c r="I299" s="251">
        <v>13251.6</v>
      </c>
      <c r="J299" s="251">
        <v>63.7</v>
      </c>
      <c r="K299" s="251">
        <v>126.1</v>
      </c>
      <c r="L299" s="251">
        <v>113.9</v>
      </c>
      <c r="M299" s="251">
        <v>3.45</v>
      </c>
      <c r="N299" s="252">
        <v>21</v>
      </c>
      <c r="O299" s="253">
        <v>2.3</v>
      </c>
      <c r="P299" s="254">
        <v>0</v>
      </c>
      <c r="Q299" s="99">
        <f>VLOOKUP(C299,Sheet1!B:F,2,0)</f>
        <v>0</v>
      </c>
      <c r="R299" s="99">
        <f>VLOOKUP(C299,Sheet1!B:F,3,0)</f>
        <v>3</v>
      </c>
      <c r="S299" s="99"/>
      <c r="T299" s="99">
        <f>VLOOKUP(C299,Sheet1!B:F,4,0)</f>
        <v>0</v>
      </c>
      <c r="U299" s="254">
        <v>0</v>
      </c>
      <c r="V299" s="254">
        <v>0</v>
      </c>
      <c r="W299" s="122">
        <v>0</v>
      </c>
      <c r="X299" s="122">
        <f t="shared" si="9"/>
        <v>0</v>
      </c>
      <c r="Y299" s="275" t="s">
        <v>582</v>
      </c>
      <c r="Z299" s="198"/>
    </row>
    <row r="300" ht="73.5" spans="1:26">
      <c r="A300" s="89" t="s">
        <v>847</v>
      </c>
      <c r="B300" s="234">
        <v>26</v>
      </c>
      <c r="C300" s="235" t="s">
        <v>923</v>
      </c>
      <c r="D300" s="82">
        <f t="shared" si="8"/>
        <v>31.4651578947368</v>
      </c>
      <c r="E300" s="83" t="s">
        <v>1120</v>
      </c>
      <c r="F300" s="83" t="s">
        <v>22</v>
      </c>
      <c r="G300" s="236" t="s">
        <v>924</v>
      </c>
      <c r="H300" s="235" t="s">
        <v>925</v>
      </c>
      <c r="I300" s="251">
        <v>5376.33</v>
      </c>
      <c r="J300" s="251">
        <v>203.51</v>
      </c>
      <c r="K300" s="251">
        <v>254.19</v>
      </c>
      <c r="L300" s="251">
        <v>316.53</v>
      </c>
      <c r="M300" s="251">
        <v>6.68</v>
      </c>
      <c r="N300" s="252">
        <v>21</v>
      </c>
      <c r="O300" s="253">
        <v>14.2</v>
      </c>
      <c r="P300" s="254">
        <v>0</v>
      </c>
      <c r="Q300" s="99">
        <f>VLOOKUP(C300,Sheet1!B:F,2,0)</f>
        <v>0</v>
      </c>
      <c r="R300" s="99">
        <f>VLOOKUP(C300,Sheet1!B:F,3,0)</f>
        <v>0</v>
      </c>
      <c r="S300" s="99"/>
      <c r="T300" s="99">
        <f>VLOOKUP(C300,Sheet1!B:F,4,0)</f>
        <v>0</v>
      </c>
      <c r="U300" s="254">
        <v>0</v>
      </c>
      <c r="V300" s="254">
        <v>0</v>
      </c>
      <c r="W300" s="122">
        <v>0</v>
      </c>
      <c r="X300" s="122">
        <f t="shared" si="9"/>
        <v>0</v>
      </c>
      <c r="Y300" s="279" t="s">
        <v>90</v>
      </c>
      <c r="Z300" s="199"/>
    </row>
    <row r="301" ht="24" spans="1:26">
      <c r="A301" s="89" t="s">
        <v>847</v>
      </c>
      <c r="B301" s="234">
        <v>27</v>
      </c>
      <c r="C301" s="235" t="s">
        <v>926</v>
      </c>
      <c r="D301" s="82">
        <f t="shared" si="8"/>
        <v>27.08</v>
      </c>
      <c r="E301" s="83" t="s">
        <v>1120</v>
      </c>
      <c r="F301" s="83" t="s">
        <v>22</v>
      </c>
      <c r="G301" s="236" t="s">
        <v>854</v>
      </c>
      <c r="H301" s="235" t="s">
        <v>927</v>
      </c>
      <c r="I301" s="251">
        <v>2957.06</v>
      </c>
      <c r="J301" s="251">
        <v>60.64</v>
      </c>
      <c r="K301" s="251"/>
      <c r="L301" s="251">
        <v>11.4</v>
      </c>
      <c r="M301" s="251">
        <v>5.45</v>
      </c>
      <c r="N301" s="252">
        <v>23</v>
      </c>
      <c r="O301" s="253">
        <v>13.22</v>
      </c>
      <c r="P301" s="254">
        <v>3</v>
      </c>
      <c r="Q301" s="99">
        <f>VLOOKUP(C301,Sheet1!B:F,2,0)</f>
        <v>1</v>
      </c>
      <c r="R301" s="99">
        <f>VLOOKUP(C301,Sheet1!B:F,3,0)</f>
        <v>0</v>
      </c>
      <c r="S301" s="99"/>
      <c r="T301" s="99">
        <f>VLOOKUP(C301,Sheet1!B:F,4,0)</f>
        <v>0</v>
      </c>
      <c r="U301" s="254">
        <v>1</v>
      </c>
      <c r="V301" s="254">
        <v>0</v>
      </c>
      <c r="W301" s="123">
        <v>1</v>
      </c>
      <c r="X301" s="122">
        <f t="shared" si="9"/>
        <v>2</v>
      </c>
      <c r="Y301" s="275" t="s">
        <v>582</v>
      </c>
      <c r="Z301" s="199"/>
    </row>
    <row r="302" ht="24" spans="1:26">
      <c r="A302" s="89" t="s">
        <v>847</v>
      </c>
      <c r="B302" s="234">
        <v>28</v>
      </c>
      <c r="C302" s="235" t="s">
        <v>928</v>
      </c>
      <c r="D302" s="82">
        <f t="shared" si="8"/>
        <v>35.95</v>
      </c>
      <c r="E302" s="83" t="s">
        <v>1123</v>
      </c>
      <c r="F302" s="83" t="s">
        <v>1123</v>
      </c>
      <c r="G302" s="236" t="s">
        <v>929</v>
      </c>
      <c r="H302" s="235" t="s">
        <v>930</v>
      </c>
      <c r="I302" s="251">
        <v>20277</v>
      </c>
      <c r="J302" s="251">
        <v>43.6</v>
      </c>
      <c r="K302" s="251"/>
      <c r="L302" s="251"/>
      <c r="M302" s="251">
        <v>5.51</v>
      </c>
      <c r="N302" s="252">
        <v>48</v>
      </c>
      <c r="O302" s="253">
        <v>12</v>
      </c>
      <c r="P302" s="254">
        <v>0</v>
      </c>
      <c r="Q302" s="99">
        <f>VLOOKUP(C302,Sheet1!B:F,2,0)</f>
        <v>0</v>
      </c>
      <c r="R302" s="99">
        <f>VLOOKUP(C302,Sheet1!B:F,3,0)</f>
        <v>0</v>
      </c>
      <c r="S302" s="99"/>
      <c r="T302" s="99">
        <f>VLOOKUP(C302,Sheet1!B:F,4,0)</f>
        <v>1</v>
      </c>
      <c r="U302" s="254">
        <v>1</v>
      </c>
      <c r="V302" s="254">
        <v>0</v>
      </c>
      <c r="W302" s="123">
        <v>1</v>
      </c>
      <c r="X302" s="122">
        <f t="shared" si="9"/>
        <v>2</v>
      </c>
      <c r="Y302" s="275" t="s">
        <v>582</v>
      </c>
      <c r="Z302" s="198"/>
    </row>
    <row r="303" ht="24" spans="1:26">
      <c r="A303" s="245" t="s">
        <v>931</v>
      </c>
      <c r="B303" s="84">
        <v>1</v>
      </c>
      <c r="C303" s="90" t="s">
        <v>932</v>
      </c>
      <c r="D303" s="82">
        <f t="shared" si="8"/>
        <v>53.3894736842105</v>
      </c>
      <c r="E303" s="83" t="s">
        <v>1120</v>
      </c>
      <c r="F303" s="83" t="s">
        <v>36</v>
      </c>
      <c r="G303" s="90" t="s">
        <v>163</v>
      </c>
      <c r="H303" s="88" t="s">
        <v>933</v>
      </c>
      <c r="I303" s="199">
        <v>20581</v>
      </c>
      <c r="J303" s="199">
        <v>19</v>
      </c>
      <c r="K303" s="199">
        <v>247</v>
      </c>
      <c r="L303" s="199">
        <v>98</v>
      </c>
      <c r="M303" s="199">
        <v>5.87</v>
      </c>
      <c r="N303" s="216">
        <v>82</v>
      </c>
      <c r="O303" s="217">
        <v>18</v>
      </c>
      <c r="P303" s="99">
        <v>5</v>
      </c>
      <c r="Q303" s="99">
        <f>VLOOKUP(C303,Sheet1!B:F,2,0)</f>
        <v>20</v>
      </c>
      <c r="R303" s="99">
        <f>VLOOKUP(C303,Sheet1!B:F,3,0)</f>
        <v>0</v>
      </c>
      <c r="S303" s="99"/>
      <c r="T303" s="99">
        <f>VLOOKUP(C303,Sheet1!B:F,4,0)</f>
        <v>1</v>
      </c>
      <c r="U303" s="101">
        <v>1</v>
      </c>
      <c r="V303" s="101">
        <v>1</v>
      </c>
      <c r="W303" s="122">
        <v>0</v>
      </c>
      <c r="X303" s="122">
        <f t="shared" si="9"/>
        <v>2</v>
      </c>
      <c r="Y303" s="107" t="s">
        <v>76</v>
      </c>
      <c r="Z303" s="196"/>
    </row>
    <row r="304" ht="24" spans="1:26">
      <c r="A304" s="245" t="s">
        <v>931</v>
      </c>
      <c r="B304" s="84">
        <v>2</v>
      </c>
      <c r="C304" s="90" t="s">
        <v>934</v>
      </c>
      <c r="D304" s="82">
        <f t="shared" si="8"/>
        <v>45.2307236842105</v>
      </c>
      <c r="E304" s="83" t="s">
        <v>1120</v>
      </c>
      <c r="F304" s="83" t="s">
        <v>22</v>
      </c>
      <c r="G304" s="141" t="s">
        <v>183</v>
      </c>
      <c r="H304" s="90" t="s">
        <v>935</v>
      </c>
      <c r="I304" s="198">
        <v>12911</v>
      </c>
      <c r="J304" s="198">
        <v>28.81</v>
      </c>
      <c r="K304" s="198">
        <v>32.3</v>
      </c>
      <c r="L304" s="198">
        <v>36.27</v>
      </c>
      <c r="M304" s="198">
        <v>3.18</v>
      </c>
      <c r="N304" s="215">
        <v>38</v>
      </c>
      <c r="O304" s="213">
        <v>16.4</v>
      </c>
      <c r="P304" s="99">
        <v>1</v>
      </c>
      <c r="Q304" s="99">
        <f>VLOOKUP(C304,Sheet1!B:F,2,0)</f>
        <v>10</v>
      </c>
      <c r="R304" s="99">
        <f>VLOOKUP(C304,Sheet1!B:F,3,0)</f>
        <v>0</v>
      </c>
      <c r="S304" s="99"/>
      <c r="T304" s="99">
        <f>VLOOKUP(C304,Sheet1!B:F,4,0)</f>
        <v>0</v>
      </c>
      <c r="U304" s="99">
        <v>2</v>
      </c>
      <c r="V304" s="99">
        <v>1</v>
      </c>
      <c r="W304" s="123">
        <v>1</v>
      </c>
      <c r="X304" s="122">
        <f t="shared" si="9"/>
        <v>4</v>
      </c>
      <c r="Y304" s="107" t="s">
        <v>76</v>
      </c>
      <c r="Z304" s="196"/>
    </row>
    <row r="305" spans="1:26">
      <c r="A305" s="245" t="s">
        <v>931</v>
      </c>
      <c r="B305" s="84">
        <v>3</v>
      </c>
      <c r="C305" s="90" t="s">
        <v>936</v>
      </c>
      <c r="D305" s="82">
        <f t="shared" si="8"/>
        <v>49.7131710526316</v>
      </c>
      <c r="E305" s="83" t="s">
        <v>1123</v>
      </c>
      <c r="F305" s="83" t="s">
        <v>1123</v>
      </c>
      <c r="G305" s="141" t="s">
        <v>308</v>
      </c>
      <c r="H305" s="90" t="s">
        <v>937</v>
      </c>
      <c r="I305" s="198">
        <v>11743</v>
      </c>
      <c r="J305" s="198">
        <v>35.43</v>
      </c>
      <c r="K305" s="198">
        <v>94.52</v>
      </c>
      <c r="L305" s="198">
        <v>14.81</v>
      </c>
      <c r="M305" s="198">
        <v>5.49</v>
      </c>
      <c r="N305" s="215">
        <v>89</v>
      </c>
      <c r="O305" s="213">
        <v>31.3</v>
      </c>
      <c r="P305" s="99">
        <v>4</v>
      </c>
      <c r="Q305" s="99">
        <f>VLOOKUP(C305,Sheet1!B:F,2,0)</f>
        <v>2</v>
      </c>
      <c r="R305" s="99">
        <f>VLOOKUP(C305,Sheet1!B:F,3,0)</f>
        <v>2</v>
      </c>
      <c r="S305" s="99"/>
      <c r="T305" s="99">
        <f>VLOOKUP(C305,Sheet1!B:F,4,0)</f>
        <v>0</v>
      </c>
      <c r="U305" s="99">
        <v>3</v>
      </c>
      <c r="V305" s="99">
        <v>0</v>
      </c>
      <c r="W305" s="123">
        <v>1</v>
      </c>
      <c r="X305" s="122">
        <f t="shared" si="9"/>
        <v>4</v>
      </c>
      <c r="Y305" s="107" t="s">
        <v>76</v>
      </c>
      <c r="Z305" s="226"/>
    </row>
    <row r="306" ht="24" spans="1:26">
      <c r="A306" s="245" t="s">
        <v>931</v>
      </c>
      <c r="B306" s="84">
        <v>4</v>
      </c>
      <c r="C306" s="90" t="s">
        <v>938</v>
      </c>
      <c r="D306" s="82">
        <f t="shared" si="8"/>
        <v>40.5270657894737</v>
      </c>
      <c r="E306" s="83" t="s">
        <v>1120</v>
      </c>
      <c r="F306" s="83" t="s">
        <v>36</v>
      </c>
      <c r="G306" s="141" t="s">
        <v>163</v>
      </c>
      <c r="H306" s="88" t="s">
        <v>939</v>
      </c>
      <c r="I306" s="198">
        <v>63921</v>
      </c>
      <c r="J306" s="198">
        <v>23.35</v>
      </c>
      <c r="K306" s="198">
        <v>30.29</v>
      </c>
      <c r="L306" s="198">
        <v>24.58</v>
      </c>
      <c r="M306" s="198">
        <v>2.57</v>
      </c>
      <c r="N306" s="215">
        <v>24</v>
      </c>
      <c r="O306" s="213">
        <v>28.5</v>
      </c>
      <c r="P306" s="99">
        <v>2</v>
      </c>
      <c r="Q306" s="99">
        <f>VLOOKUP(C306,Sheet1!B:F,2,0)</f>
        <v>0</v>
      </c>
      <c r="R306" s="99">
        <f>VLOOKUP(C306,Sheet1!B:F,3,0)</f>
        <v>0</v>
      </c>
      <c r="S306" s="99"/>
      <c r="T306" s="99">
        <f>VLOOKUP(C306,Sheet1!B:F,4,0)</f>
        <v>0</v>
      </c>
      <c r="U306" s="99">
        <v>1</v>
      </c>
      <c r="V306" s="99">
        <v>0</v>
      </c>
      <c r="W306" s="122">
        <v>0</v>
      </c>
      <c r="X306" s="122">
        <f t="shared" si="9"/>
        <v>1</v>
      </c>
      <c r="Y306" s="107" t="s">
        <v>76</v>
      </c>
      <c r="Z306" s="196"/>
    </row>
    <row r="307" ht="24" spans="1:26">
      <c r="A307" s="245" t="s">
        <v>931</v>
      </c>
      <c r="B307" s="84">
        <v>5</v>
      </c>
      <c r="C307" s="90" t="s">
        <v>940</v>
      </c>
      <c r="D307" s="82">
        <f t="shared" si="8"/>
        <v>28.8078421052632</v>
      </c>
      <c r="E307" s="83" t="s">
        <v>1123</v>
      </c>
      <c r="F307" s="83" t="s">
        <v>1123</v>
      </c>
      <c r="G307" s="141" t="s">
        <v>941</v>
      </c>
      <c r="H307" s="90" t="s">
        <v>942</v>
      </c>
      <c r="I307" s="198">
        <v>3308</v>
      </c>
      <c r="J307" s="198">
        <v>55.88</v>
      </c>
      <c r="K307" s="198">
        <v>50.67</v>
      </c>
      <c r="L307" s="198">
        <v>25.69</v>
      </c>
      <c r="M307" s="198">
        <v>12.7</v>
      </c>
      <c r="N307" s="215">
        <v>20</v>
      </c>
      <c r="O307" s="213">
        <v>21</v>
      </c>
      <c r="P307" s="99">
        <v>0</v>
      </c>
      <c r="Q307" s="99">
        <f>VLOOKUP(C307,Sheet1!B:F,2,0)</f>
        <v>0</v>
      </c>
      <c r="R307" s="99">
        <f>VLOOKUP(C307,Sheet1!B:F,3,0)</f>
        <v>0</v>
      </c>
      <c r="S307" s="99"/>
      <c r="T307" s="99">
        <f>VLOOKUP(C307,Sheet1!B:F,4,0)</f>
        <v>0</v>
      </c>
      <c r="U307" s="99">
        <v>1</v>
      </c>
      <c r="V307" s="99">
        <v>0</v>
      </c>
      <c r="W307" s="123">
        <v>1</v>
      </c>
      <c r="X307" s="122">
        <f t="shared" si="9"/>
        <v>2</v>
      </c>
      <c r="Y307" s="98" t="s">
        <v>94</v>
      </c>
      <c r="Z307" s="196"/>
    </row>
    <row r="308" ht="24" spans="1:26">
      <c r="A308" s="245" t="s">
        <v>931</v>
      </c>
      <c r="B308" s="84">
        <v>6</v>
      </c>
      <c r="C308" s="90" t="s">
        <v>943</v>
      </c>
      <c r="D308" s="82">
        <f t="shared" si="8"/>
        <v>28.5601315789474</v>
      </c>
      <c r="E308" s="83" t="s">
        <v>1123</v>
      </c>
      <c r="F308" s="83" t="s">
        <v>1123</v>
      </c>
      <c r="G308" s="90" t="s">
        <v>944</v>
      </c>
      <c r="H308" s="90" t="s">
        <v>945</v>
      </c>
      <c r="I308" s="198">
        <v>3947</v>
      </c>
      <c r="J308" s="198">
        <v>31.1</v>
      </c>
      <c r="K308" s="198">
        <v>36.4</v>
      </c>
      <c r="L308" s="198">
        <v>12.9</v>
      </c>
      <c r="M308" s="198">
        <v>4.6</v>
      </c>
      <c r="N308" s="215">
        <v>23</v>
      </c>
      <c r="O308" s="213">
        <v>42.6</v>
      </c>
      <c r="P308" s="99">
        <v>2</v>
      </c>
      <c r="Q308" s="99">
        <f>VLOOKUP(C308,Sheet1!B:F,2,0)</f>
        <v>1</v>
      </c>
      <c r="R308" s="99">
        <f>VLOOKUP(C308,Sheet1!B:F,3,0)</f>
        <v>0</v>
      </c>
      <c r="S308" s="99"/>
      <c r="T308" s="99">
        <f>VLOOKUP(C308,Sheet1!B:F,4,0)</f>
        <v>0</v>
      </c>
      <c r="U308" s="99">
        <v>1</v>
      </c>
      <c r="V308" s="99">
        <v>0</v>
      </c>
      <c r="W308" s="123">
        <v>1</v>
      </c>
      <c r="X308" s="122">
        <f t="shared" si="9"/>
        <v>2</v>
      </c>
      <c r="Y308" s="98" t="s">
        <v>94</v>
      </c>
      <c r="Z308" s="226"/>
    </row>
    <row r="309" ht="24" spans="1:26">
      <c r="A309" s="89" t="s">
        <v>946</v>
      </c>
      <c r="B309" s="91">
        <v>1</v>
      </c>
      <c r="C309" s="91" t="s">
        <v>947</v>
      </c>
      <c r="D309" s="82">
        <f t="shared" si="8"/>
        <v>30.8337368421053</v>
      </c>
      <c r="E309" s="83" t="s">
        <v>1123</v>
      </c>
      <c r="F309" s="83" t="s">
        <v>1123</v>
      </c>
      <c r="G309" s="246" t="s">
        <v>948</v>
      </c>
      <c r="H309" s="247" t="s">
        <v>949</v>
      </c>
      <c r="I309" s="198">
        <v>24953</v>
      </c>
      <c r="J309" s="198">
        <f>29.8%*100</f>
        <v>29.8</v>
      </c>
      <c r="K309" s="198">
        <f>77.83%*100</f>
        <v>77.83</v>
      </c>
      <c r="L309" s="198">
        <f>72.92%*100</f>
        <v>72.92</v>
      </c>
      <c r="M309" s="198">
        <f>3.28%*100</f>
        <v>3.28</v>
      </c>
      <c r="N309" s="215">
        <v>129</v>
      </c>
      <c r="O309" s="213">
        <f>14.93%*100</f>
        <v>14.93</v>
      </c>
      <c r="P309" s="101">
        <v>5</v>
      </c>
      <c r="Q309" s="99">
        <f>VLOOKUP(C309,Sheet1!B:F,2,0)</f>
        <v>0</v>
      </c>
      <c r="R309" s="99">
        <f>VLOOKUP(C309,Sheet1!B:F,3,0)</f>
        <v>2</v>
      </c>
      <c r="S309" s="99"/>
      <c r="T309" s="99">
        <f>VLOOKUP(C309,Sheet1!B:F,4,0)</f>
        <v>0</v>
      </c>
      <c r="U309" s="99">
        <v>0</v>
      </c>
      <c r="V309" s="99">
        <v>0</v>
      </c>
      <c r="W309" s="122">
        <v>0</v>
      </c>
      <c r="X309" s="122">
        <f t="shared" si="9"/>
        <v>0</v>
      </c>
      <c r="Y309" s="98" t="s">
        <v>94</v>
      </c>
      <c r="Z309" s="226"/>
    </row>
    <row r="310" ht="24" spans="1:26">
      <c r="A310" s="89" t="s">
        <v>946</v>
      </c>
      <c r="B310" s="91">
        <v>2</v>
      </c>
      <c r="C310" s="84" t="s">
        <v>950</v>
      </c>
      <c r="D310" s="82">
        <f t="shared" si="8"/>
        <v>38.02375</v>
      </c>
      <c r="E310" s="83" t="s">
        <v>1120</v>
      </c>
      <c r="F310" s="83" t="s">
        <v>22</v>
      </c>
      <c r="G310" s="84" t="s">
        <v>952</v>
      </c>
      <c r="H310" s="84" t="s">
        <v>953</v>
      </c>
      <c r="I310" s="198">
        <v>5000.9</v>
      </c>
      <c r="J310" s="198">
        <v>76.19</v>
      </c>
      <c r="K310" s="198"/>
      <c r="L310" s="198">
        <v>90.8</v>
      </c>
      <c r="M310" s="198">
        <v>5.15</v>
      </c>
      <c r="N310" s="215">
        <v>27</v>
      </c>
      <c r="O310" s="213">
        <v>13.8</v>
      </c>
      <c r="P310" s="101">
        <v>0</v>
      </c>
      <c r="Q310" s="99">
        <f>VLOOKUP(C310,Sheet1!B:F,2,0)</f>
        <v>3</v>
      </c>
      <c r="R310" s="99">
        <f>VLOOKUP(C310,Sheet1!B:F,3,0)</f>
        <v>2</v>
      </c>
      <c r="S310" s="99"/>
      <c r="T310" s="99">
        <f>VLOOKUP(C310,Sheet1!B:F,4,0)</f>
        <v>1</v>
      </c>
      <c r="U310" s="99">
        <v>0</v>
      </c>
      <c r="V310" s="99">
        <v>0</v>
      </c>
      <c r="W310" s="123">
        <v>1</v>
      </c>
      <c r="X310" s="122">
        <f t="shared" si="9"/>
        <v>1</v>
      </c>
      <c r="Y310" s="98" t="s">
        <v>94</v>
      </c>
      <c r="Z310" s="196"/>
    </row>
    <row r="311" ht="24" spans="1:26">
      <c r="A311" s="89" t="s">
        <v>946</v>
      </c>
      <c r="B311" s="91">
        <v>3</v>
      </c>
      <c r="C311" s="91" t="s">
        <v>954</v>
      </c>
      <c r="D311" s="82">
        <f t="shared" si="8"/>
        <v>23.9014868421053</v>
      </c>
      <c r="E311" s="83" t="s">
        <v>1120</v>
      </c>
      <c r="F311" s="83" t="s">
        <v>22</v>
      </c>
      <c r="G311" s="91" t="s">
        <v>143</v>
      </c>
      <c r="H311" s="84" t="s">
        <v>955</v>
      </c>
      <c r="I311" s="198">
        <v>8994.68</v>
      </c>
      <c r="J311" s="266">
        <v>34.07</v>
      </c>
      <c r="K311" s="198">
        <f>33.56%*100</f>
        <v>33.56</v>
      </c>
      <c r="L311" s="198">
        <f>40.59%*100</f>
        <v>40.59</v>
      </c>
      <c r="M311" s="198">
        <f>3.18%*100</f>
        <v>3.18</v>
      </c>
      <c r="N311" s="215">
        <v>15</v>
      </c>
      <c r="O311" s="213">
        <f>8%*100</f>
        <v>8</v>
      </c>
      <c r="P311" s="101">
        <v>0</v>
      </c>
      <c r="Q311" s="99">
        <f>VLOOKUP(C311,Sheet1!B:F,2,0)</f>
        <v>0</v>
      </c>
      <c r="R311" s="99">
        <f>VLOOKUP(C311,Sheet1!B:F,3,0)</f>
        <v>0</v>
      </c>
      <c r="S311" s="99"/>
      <c r="T311" s="99">
        <f>VLOOKUP(C311,Sheet1!B:F,4,0)</f>
        <v>0</v>
      </c>
      <c r="U311" s="99">
        <v>1</v>
      </c>
      <c r="V311" s="99">
        <v>0</v>
      </c>
      <c r="W311" s="123">
        <v>1</v>
      </c>
      <c r="X311" s="122">
        <f t="shared" si="9"/>
        <v>2</v>
      </c>
      <c r="Y311" s="98" t="s">
        <v>94</v>
      </c>
      <c r="Z311" s="226"/>
    </row>
    <row r="312" ht="24" spans="1:26">
      <c r="A312" s="89" t="s">
        <v>946</v>
      </c>
      <c r="B312" s="91">
        <v>4</v>
      </c>
      <c r="C312" s="248" t="s">
        <v>956</v>
      </c>
      <c r="D312" s="82">
        <f t="shared" si="8"/>
        <v>17.3563157894737</v>
      </c>
      <c r="E312" s="83" t="s">
        <v>1120</v>
      </c>
      <c r="F312" s="83" t="s">
        <v>22</v>
      </c>
      <c r="G312" s="138" t="s">
        <v>143</v>
      </c>
      <c r="H312" s="249" t="s">
        <v>957</v>
      </c>
      <c r="I312" s="267">
        <v>3676.83</v>
      </c>
      <c r="J312" s="267">
        <v>19.44</v>
      </c>
      <c r="K312" s="267">
        <v>53.85</v>
      </c>
      <c r="L312" s="267">
        <v>39.71</v>
      </c>
      <c r="M312" s="267">
        <v>3.61</v>
      </c>
      <c r="N312" s="268">
        <v>26</v>
      </c>
      <c r="O312" s="269">
        <v>26</v>
      </c>
      <c r="P312" s="270">
        <v>0</v>
      </c>
      <c r="Q312" s="99">
        <f>VLOOKUP(C312,Sheet1!B:F,2,0)</f>
        <v>0</v>
      </c>
      <c r="R312" s="99">
        <f>VLOOKUP(C312,Sheet1!B:F,3,0)</f>
        <v>0</v>
      </c>
      <c r="S312" s="99"/>
      <c r="T312" s="99">
        <f>VLOOKUP(C312,Sheet1!B:F,4,0)</f>
        <v>0</v>
      </c>
      <c r="U312" s="271">
        <v>1</v>
      </c>
      <c r="V312" s="271">
        <v>0</v>
      </c>
      <c r="W312" s="122">
        <v>0</v>
      </c>
      <c r="X312" s="122">
        <f t="shared" si="9"/>
        <v>1</v>
      </c>
      <c r="Y312" s="280" t="s">
        <v>94</v>
      </c>
      <c r="Z312" s="196"/>
    </row>
    <row r="313" ht="24" spans="1:26">
      <c r="A313" s="89" t="s">
        <v>946</v>
      </c>
      <c r="B313" s="91">
        <v>5</v>
      </c>
      <c r="C313" s="84" t="s">
        <v>958</v>
      </c>
      <c r="D313" s="82">
        <f t="shared" si="8"/>
        <v>36.4407894736842</v>
      </c>
      <c r="E313" s="83" t="s">
        <v>1123</v>
      </c>
      <c r="F313" s="83" t="s">
        <v>1123</v>
      </c>
      <c r="G313" s="84" t="s">
        <v>959</v>
      </c>
      <c r="H313" s="91" t="s">
        <v>960</v>
      </c>
      <c r="I313" s="198">
        <v>9795</v>
      </c>
      <c r="J313" s="198">
        <f>37%*100</f>
        <v>37</v>
      </c>
      <c r="K313" s="198">
        <f>50%*100</f>
        <v>50</v>
      </c>
      <c r="L313" s="198">
        <f>47%*100</f>
        <v>47</v>
      </c>
      <c r="M313" s="198">
        <f>4.38%*100</f>
        <v>4.38</v>
      </c>
      <c r="N313" s="215">
        <v>45</v>
      </c>
      <c r="O313" s="213">
        <f>34%*100</f>
        <v>34</v>
      </c>
      <c r="P313" s="101">
        <v>3</v>
      </c>
      <c r="Q313" s="99">
        <f>VLOOKUP(C313,Sheet1!B:F,2,0)</f>
        <v>2</v>
      </c>
      <c r="R313" s="99">
        <f>VLOOKUP(C313,Sheet1!B:F,3,0)</f>
        <v>0</v>
      </c>
      <c r="S313" s="99"/>
      <c r="T313" s="99">
        <f>VLOOKUP(C313,Sheet1!B:F,4,0)</f>
        <v>0</v>
      </c>
      <c r="U313" s="99">
        <v>0</v>
      </c>
      <c r="V313" s="99">
        <v>2</v>
      </c>
      <c r="W313" s="123">
        <v>1</v>
      </c>
      <c r="X313" s="122">
        <f t="shared" si="9"/>
        <v>3</v>
      </c>
      <c r="Y313" s="98" t="s">
        <v>94</v>
      </c>
      <c r="Z313" s="196"/>
    </row>
    <row r="314" ht="24" spans="1:26">
      <c r="A314" s="89" t="s">
        <v>946</v>
      </c>
      <c r="B314" s="91">
        <v>6</v>
      </c>
      <c r="C314" s="84" t="s">
        <v>961</v>
      </c>
      <c r="D314" s="82">
        <f t="shared" si="8"/>
        <v>44.73</v>
      </c>
      <c r="E314" s="83" t="s">
        <v>1123</v>
      </c>
      <c r="F314" s="83" t="s">
        <v>1123</v>
      </c>
      <c r="G314" s="84" t="s">
        <v>959</v>
      </c>
      <c r="H314" s="84" t="s">
        <v>962</v>
      </c>
      <c r="I314" s="198">
        <v>37357.33</v>
      </c>
      <c r="J314" s="198">
        <f>25.84%*100</f>
        <v>25.84</v>
      </c>
      <c r="K314" s="198">
        <f>9.46%*100</f>
        <v>9.46</v>
      </c>
      <c r="L314" s="198">
        <f>25.76%*100</f>
        <v>25.76</v>
      </c>
      <c r="M314" s="198">
        <v>0.035</v>
      </c>
      <c r="N314" s="215">
        <v>75</v>
      </c>
      <c r="O314" s="213">
        <f>16.48%*100</f>
        <v>16.48</v>
      </c>
      <c r="P314" s="99">
        <v>3</v>
      </c>
      <c r="Q314" s="99">
        <f>VLOOKUP(C314,Sheet1!B:F,2,0)</f>
        <v>4</v>
      </c>
      <c r="R314" s="99">
        <f>VLOOKUP(C314,Sheet1!B:F,3,0)</f>
        <v>0</v>
      </c>
      <c r="S314" s="99"/>
      <c r="T314" s="99">
        <f>VLOOKUP(C314,Sheet1!B:F,4,0)</f>
        <v>1</v>
      </c>
      <c r="U314" s="99">
        <v>2</v>
      </c>
      <c r="V314" s="99">
        <v>1</v>
      </c>
      <c r="W314" s="123">
        <v>1</v>
      </c>
      <c r="X314" s="122">
        <f t="shared" si="9"/>
        <v>4</v>
      </c>
      <c r="Y314" s="98" t="s">
        <v>94</v>
      </c>
      <c r="Z314" s="196"/>
    </row>
    <row r="315" ht="24" spans="1:26">
      <c r="A315" s="89" t="s">
        <v>946</v>
      </c>
      <c r="B315" s="91">
        <v>7</v>
      </c>
      <c r="C315" s="91" t="s">
        <v>963</v>
      </c>
      <c r="D315" s="82">
        <f t="shared" si="8"/>
        <v>27.9054605263158</v>
      </c>
      <c r="E315" s="83" t="s">
        <v>1123</v>
      </c>
      <c r="F315" s="83" t="s">
        <v>1123</v>
      </c>
      <c r="G315" s="84" t="s">
        <v>964</v>
      </c>
      <c r="H315" s="84" t="s">
        <v>965</v>
      </c>
      <c r="I315" s="198">
        <v>26092</v>
      </c>
      <c r="J315" s="198">
        <v>26.73</v>
      </c>
      <c r="K315" s="198">
        <v>26.1</v>
      </c>
      <c r="L315" s="198">
        <v>32.36</v>
      </c>
      <c r="M315" s="198">
        <v>2.59</v>
      </c>
      <c r="N315" s="215">
        <v>10</v>
      </c>
      <c r="O315" s="213">
        <v>6.6</v>
      </c>
      <c r="P315" s="101">
        <v>2</v>
      </c>
      <c r="Q315" s="99">
        <f>VLOOKUP(C315,Sheet1!B:F,2,0)</f>
        <v>0</v>
      </c>
      <c r="R315" s="99">
        <f>VLOOKUP(C315,Sheet1!B:F,3,0)</f>
        <v>0</v>
      </c>
      <c r="S315" s="99"/>
      <c r="T315" s="99">
        <f>VLOOKUP(C315,Sheet1!B:F,4,0)</f>
        <v>0</v>
      </c>
      <c r="U315" s="99">
        <v>0</v>
      </c>
      <c r="V315" s="99">
        <v>0</v>
      </c>
      <c r="W315" s="122">
        <v>0</v>
      </c>
      <c r="X315" s="122">
        <f t="shared" si="9"/>
        <v>0</v>
      </c>
      <c r="Y315" s="98" t="s">
        <v>94</v>
      </c>
      <c r="Z315" s="196"/>
    </row>
    <row r="316" ht="24" spans="1:26">
      <c r="A316" s="89" t="s">
        <v>946</v>
      </c>
      <c r="B316" s="91">
        <v>8</v>
      </c>
      <c r="C316" s="91" t="s">
        <v>966</v>
      </c>
      <c r="D316" s="82">
        <f t="shared" si="8"/>
        <v>17.8263157894737</v>
      </c>
      <c r="E316" s="83" t="s">
        <v>1123</v>
      </c>
      <c r="F316" s="83" t="s">
        <v>1123</v>
      </c>
      <c r="G316" s="84" t="s">
        <v>967</v>
      </c>
      <c r="H316" s="84" t="s">
        <v>968</v>
      </c>
      <c r="I316" s="198">
        <v>8362.53</v>
      </c>
      <c r="J316" s="198">
        <v>24</v>
      </c>
      <c r="K316" s="198">
        <v>51</v>
      </c>
      <c r="L316" s="198">
        <v>27</v>
      </c>
      <c r="M316" s="198">
        <v>2.68</v>
      </c>
      <c r="N316" s="215">
        <v>10</v>
      </c>
      <c r="O316" s="213">
        <v>8.3</v>
      </c>
      <c r="P316" s="99">
        <v>0</v>
      </c>
      <c r="Q316" s="99">
        <f>VLOOKUP(C316,Sheet1!B:F,2,0)</f>
        <v>0</v>
      </c>
      <c r="R316" s="99">
        <f>VLOOKUP(C316,Sheet1!B:F,3,0)</f>
        <v>0</v>
      </c>
      <c r="S316" s="99"/>
      <c r="T316" s="99">
        <f>VLOOKUP(C316,Sheet1!B:F,4,0)</f>
        <v>0</v>
      </c>
      <c r="U316" s="99">
        <v>0</v>
      </c>
      <c r="V316" s="99">
        <v>0</v>
      </c>
      <c r="W316" s="122">
        <v>0</v>
      </c>
      <c r="X316" s="122">
        <f t="shared" si="9"/>
        <v>0</v>
      </c>
      <c r="Y316" s="98" t="s">
        <v>94</v>
      </c>
      <c r="Z316" s="196"/>
    </row>
    <row r="317" ht="24" spans="1:26">
      <c r="A317" s="89" t="s">
        <v>946</v>
      </c>
      <c r="B317" s="91">
        <v>9</v>
      </c>
      <c r="C317" s="84" t="s">
        <v>969</v>
      </c>
      <c r="D317" s="82">
        <f t="shared" si="8"/>
        <v>16.4101710526316</v>
      </c>
      <c r="E317" s="83" t="s">
        <v>1123</v>
      </c>
      <c r="F317" s="83" t="s">
        <v>1123</v>
      </c>
      <c r="G317" s="91" t="s">
        <v>970</v>
      </c>
      <c r="H317" s="84" t="s">
        <v>971</v>
      </c>
      <c r="I317" s="198">
        <v>4431.94</v>
      </c>
      <c r="J317" s="198">
        <v>30.91</v>
      </c>
      <c r="K317" s="198">
        <v>24.41</v>
      </c>
      <c r="L317" s="198">
        <v>57.43</v>
      </c>
      <c r="M317" s="198">
        <v>4.01</v>
      </c>
      <c r="N317" s="215">
        <v>13</v>
      </c>
      <c r="O317" s="213">
        <v>12.38</v>
      </c>
      <c r="P317" s="99">
        <v>0</v>
      </c>
      <c r="Q317" s="99">
        <f>VLOOKUP(C317,Sheet1!B:F,2,0)</f>
        <v>0</v>
      </c>
      <c r="R317" s="99">
        <f>VLOOKUP(C317,Sheet1!B:F,3,0)</f>
        <v>0</v>
      </c>
      <c r="S317" s="99"/>
      <c r="T317" s="99">
        <f>VLOOKUP(C317,Sheet1!B:F,4,0)</f>
        <v>0</v>
      </c>
      <c r="U317" s="99">
        <v>0</v>
      </c>
      <c r="V317" s="99">
        <v>0</v>
      </c>
      <c r="W317" s="122">
        <v>0</v>
      </c>
      <c r="X317" s="122">
        <f t="shared" si="9"/>
        <v>0</v>
      </c>
      <c r="Y317" s="98" t="s">
        <v>94</v>
      </c>
      <c r="Z317" s="226"/>
    </row>
    <row r="318" ht="24" spans="1:26">
      <c r="A318" s="89" t="s">
        <v>946</v>
      </c>
      <c r="B318" s="91">
        <v>10</v>
      </c>
      <c r="C318" s="84" t="s">
        <v>972</v>
      </c>
      <c r="D318" s="82">
        <f t="shared" si="8"/>
        <v>30.3813157894737</v>
      </c>
      <c r="E318" s="83" t="s">
        <v>1120</v>
      </c>
      <c r="F318" s="83" t="s">
        <v>22</v>
      </c>
      <c r="G318" s="91" t="s">
        <v>199</v>
      </c>
      <c r="H318" s="84" t="s">
        <v>973</v>
      </c>
      <c r="I318" s="198">
        <v>3543</v>
      </c>
      <c r="J318" s="198">
        <v>30.2</v>
      </c>
      <c r="K318" s="198">
        <v>30.1</v>
      </c>
      <c r="L318" s="198">
        <v>24.1</v>
      </c>
      <c r="M318" s="198">
        <v>2.5</v>
      </c>
      <c r="N318" s="215">
        <v>18</v>
      </c>
      <c r="O318" s="213">
        <v>32</v>
      </c>
      <c r="P318" s="99">
        <v>6</v>
      </c>
      <c r="Q318" s="99">
        <f>VLOOKUP(C318,Sheet1!B:F,2,0)</f>
        <v>2</v>
      </c>
      <c r="R318" s="99">
        <f>VLOOKUP(C318,Sheet1!B:F,3,0)</f>
        <v>0</v>
      </c>
      <c r="S318" s="99"/>
      <c r="T318" s="99">
        <f>VLOOKUP(C318,Sheet1!B:F,4,0)</f>
        <v>0</v>
      </c>
      <c r="U318" s="99">
        <v>0</v>
      </c>
      <c r="V318" s="99">
        <v>0</v>
      </c>
      <c r="W318" s="122">
        <v>0</v>
      </c>
      <c r="X318" s="122">
        <f t="shared" si="9"/>
        <v>0</v>
      </c>
      <c r="Y318" s="98" t="s">
        <v>76</v>
      </c>
      <c r="Z318" s="226"/>
    </row>
    <row r="319" ht="24" spans="1:26">
      <c r="A319" s="89" t="s">
        <v>946</v>
      </c>
      <c r="B319" s="91">
        <v>11</v>
      </c>
      <c r="C319" s="91" t="s">
        <v>974</v>
      </c>
      <c r="D319" s="82">
        <f t="shared" si="8"/>
        <v>33.7144736842105</v>
      </c>
      <c r="E319" s="83" t="s">
        <v>1123</v>
      </c>
      <c r="F319" s="83" t="s">
        <v>1123</v>
      </c>
      <c r="G319" s="84" t="s">
        <v>975</v>
      </c>
      <c r="H319" s="84" t="s">
        <v>976</v>
      </c>
      <c r="I319" s="198">
        <v>7014</v>
      </c>
      <c r="J319" s="198">
        <v>53</v>
      </c>
      <c r="K319" s="198">
        <v>76</v>
      </c>
      <c r="L319" s="198">
        <v>61</v>
      </c>
      <c r="M319" s="198">
        <v>3.2</v>
      </c>
      <c r="N319" s="215">
        <v>68</v>
      </c>
      <c r="O319" s="213">
        <v>30</v>
      </c>
      <c r="P319" s="101">
        <v>5</v>
      </c>
      <c r="Q319" s="99">
        <f>VLOOKUP(C319,Sheet1!B:F,2,0)</f>
        <v>1</v>
      </c>
      <c r="R319" s="99">
        <f>VLOOKUP(C319,Sheet1!B:F,3,0)</f>
        <v>0</v>
      </c>
      <c r="S319" s="99"/>
      <c r="T319" s="99">
        <f>VLOOKUP(C319,Sheet1!B:F,4,0)</f>
        <v>0</v>
      </c>
      <c r="U319" s="99">
        <v>1</v>
      </c>
      <c r="V319" s="99">
        <v>0</v>
      </c>
      <c r="W319" s="122">
        <v>0</v>
      </c>
      <c r="X319" s="122">
        <f t="shared" si="9"/>
        <v>1</v>
      </c>
      <c r="Y319" s="98" t="s">
        <v>76</v>
      </c>
      <c r="Z319" s="196"/>
    </row>
    <row r="320" spans="1:26">
      <c r="A320" s="210" t="s">
        <v>977</v>
      </c>
      <c r="B320" s="91">
        <v>1</v>
      </c>
      <c r="C320" s="84" t="s">
        <v>978</v>
      </c>
      <c r="D320" s="82">
        <f t="shared" si="8"/>
        <v>36.7918421052632</v>
      </c>
      <c r="E320" s="83" t="s">
        <v>1123</v>
      </c>
      <c r="F320" s="83" t="s">
        <v>1123</v>
      </c>
      <c r="G320" s="84" t="s">
        <v>980</v>
      </c>
      <c r="H320" s="84" t="s">
        <v>981</v>
      </c>
      <c r="I320" s="198">
        <v>21646</v>
      </c>
      <c r="J320" s="198">
        <v>50.2</v>
      </c>
      <c r="K320" s="198">
        <v>116.6</v>
      </c>
      <c r="L320" s="198">
        <v>36.8</v>
      </c>
      <c r="M320" s="198">
        <v>4.6</v>
      </c>
      <c r="N320" s="215">
        <v>42</v>
      </c>
      <c r="O320" s="213">
        <v>17</v>
      </c>
      <c r="P320" s="101">
        <v>1</v>
      </c>
      <c r="Q320" s="99">
        <f>VLOOKUP(C320,Sheet1!B:F,2,0)</f>
        <v>1</v>
      </c>
      <c r="R320" s="99">
        <f>VLOOKUP(C320,Sheet1!B:F,3,0)</f>
        <v>0</v>
      </c>
      <c r="S320" s="99"/>
      <c r="T320" s="99">
        <f>VLOOKUP(C320,Sheet1!B:F,4,0)</f>
        <v>0</v>
      </c>
      <c r="U320" s="99">
        <v>0</v>
      </c>
      <c r="V320" s="99">
        <v>0</v>
      </c>
      <c r="W320" s="123">
        <v>1</v>
      </c>
      <c r="X320" s="122">
        <f t="shared" si="9"/>
        <v>1</v>
      </c>
      <c r="Y320" s="98" t="s">
        <v>71</v>
      </c>
      <c r="Z320" s="196"/>
    </row>
    <row r="321" ht="24" spans="1:26">
      <c r="A321" s="210" t="s">
        <v>977</v>
      </c>
      <c r="B321" s="91">
        <v>2</v>
      </c>
      <c r="C321" s="84" t="s">
        <v>982</v>
      </c>
      <c r="D321" s="82">
        <f t="shared" si="8"/>
        <v>47.4822631578947</v>
      </c>
      <c r="E321" s="83" t="s">
        <v>1123</v>
      </c>
      <c r="F321" s="83" t="s">
        <v>1123</v>
      </c>
      <c r="G321" s="84" t="s">
        <v>984</v>
      </c>
      <c r="H321" s="84" t="s">
        <v>985</v>
      </c>
      <c r="I321" s="198">
        <v>9145.98</v>
      </c>
      <c r="J321" s="198">
        <v>31.4</v>
      </c>
      <c r="K321" s="198">
        <v>25.44</v>
      </c>
      <c r="L321" s="198">
        <v>23.58</v>
      </c>
      <c r="M321" s="198">
        <v>5.3</v>
      </c>
      <c r="N321" s="215">
        <v>56</v>
      </c>
      <c r="O321" s="213">
        <v>30.1</v>
      </c>
      <c r="P321" s="101">
        <v>1</v>
      </c>
      <c r="Q321" s="99">
        <f>VLOOKUP(C321,Sheet1!B:F,2,0)</f>
        <v>4</v>
      </c>
      <c r="R321" s="99">
        <f>VLOOKUP(C321,Sheet1!B:F,3,0)</f>
        <v>2</v>
      </c>
      <c r="S321" s="99"/>
      <c r="T321" s="99">
        <f>VLOOKUP(C321,Sheet1!B:F,4,0)</f>
        <v>2</v>
      </c>
      <c r="U321" s="99">
        <v>1</v>
      </c>
      <c r="V321" s="99">
        <v>0</v>
      </c>
      <c r="W321" s="122">
        <v>0</v>
      </c>
      <c r="X321" s="122">
        <f t="shared" si="9"/>
        <v>1</v>
      </c>
      <c r="Y321" s="98" t="s">
        <v>71</v>
      </c>
      <c r="Z321" s="196"/>
    </row>
    <row r="322" ht="37.5" spans="1:26">
      <c r="A322" s="210" t="s">
        <v>977</v>
      </c>
      <c r="B322" s="91">
        <v>3</v>
      </c>
      <c r="C322" s="84" t="s">
        <v>986</v>
      </c>
      <c r="D322" s="82">
        <f t="shared" si="8"/>
        <v>43.5328947368421</v>
      </c>
      <c r="E322" s="83" t="s">
        <v>1120</v>
      </c>
      <c r="F322" s="83" t="s">
        <v>10</v>
      </c>
      <c r="G322" s="84" t="s">
        <v>10</v>
      </c>
      <c r="H322" s="84" t="s">
        <v>988</v>
      </c>
      <c r="I322" s="198">
        <v>11256</v>
      </c>
      <c r="J322" s="198">
        <v>31</v>
      </c>
      <c r="K322" s="198">
        <v>35</v>
      </c>
      <c r="L322" s="198">
        <v>45</v>
      </c>
      <c r="M322" s="198">
        <v>7</v>
      </c>
      <c r="N322" s="215">
        <v>65</v>
      </c>
      <c r="O322" s="213">
        <v>50</v>
      </c>
      <c r="P322" s="101">
        <v>0</v>
      </c>
      <c r="Q322" s="99">
        <f>VLOOKUP(C322,Sheet1!B:F,2,0)</f>
        <v>0</v>
      </c>
      <c r="R322" s="99">
        <f>VLOOKUP(C322,Sheet1!B:F,3,0)</f>
        <v>26</v>
      </c>
      <c r="S322" s="99"/>
      <c r="T322" s="99">
        <f>VLOOKUP(C322,Sheet1!B:F,4,0)</f>
        <v>0</v>
      </c>
      <c r="U322" s="99">
        <v>0</v>
      </c>
      <c r="V322" s="99">
        <v>0</v>
      </c>
      <c r="W322" s="122">
        <v>0</v>
      </c>
      <c r="X322" s="122">
        <f t="shared" si="9"/>
        <v>0</v>
      </c>
      <c r="Y322" s="98" t="s">
        <v>90</v>
      </c>
      <c r="Z322" s="196"/>
    </row>
    <row r="323" ht="24" spans="1:26">
      <c r="A323" s="210" t="s">
        <v>977</v>
      </c>
      <c r="B323" s="91">
        <v>4</v>
      </c>
      <c r="C323" s="84" t="s">
        <v>990</v>
      </c>
      <c r="D323" s="82">
        <f t="shared" si="8"/>
        <v>41.9153947368421</v>
      </c>
      <c r="E323" s="83" t="s">
        <v>1120</v>
      </c>
      <c r="F323" s="83" t="s">
        <v>36</v>
      </c>
      <c r="G323" s="84" t="s">
        <v>992</v>
      </c>
      <c r="H323" s="84" t="s">
        <v>993</v>
      </c>
      <c r="I323" s="198">
        <v>21559.22</v>
      </c>
      <c r="J323" s="198">
        <v>33.9</v>
      </c>
      <c r="K323" s="198">
        <v>36.9</v>
      </c>
      <c r="L323" s="198">
        <v>34.4</v>
      </c>
      <c r="M323" s="198">
        <v>5.5</v>
      </c>
      <c r="N323" s="215">
        <v>100</v>
      </c>
      <c r="O323" s="213">
        <v>44</v>
      </c>
      <c r="P323" s="101">
        <v>5</v>
      </c>
      <c r="Q323" s="99">
        <f>VLOOKUP(C323,Sheet1!B:F,2,0)</f>
        <v>1</v>
      </c>
      <c r="R323" s="99">
        <f>VLOOKUP(C323,Sheet1!B:F,3,0)</f>
        <v>2</v>
      </c>
      <c r="S323" s="99"/>
      <c r="T323" s="99">
        <f>VLOOKUP(C323,Sheet1!B:F,4,0)</f>
        <v>0</v>
      </c>
      <c r="U323" s="99">
        <v>1</v>
      </c>
      <c r="V323" s="99">
        <v>0</v>
      </c>
      <c r="W323" s="122">
        <v>0</v>
      </c>
      <c r="X323" s="122">
        <f t="shared" si="9"/>
        <v>1</v>
      </c>
      <c r="Y323" s="98" t="s">
        <v>71</v>
      </c>
      <c r="Z323" s="196"/>
    </row>
    <row r="324" ht="24" spans="1:26">
      <c r="A324" s="210" t="s">
        <v>977</v>
      </c>
      <c r="B324" s="91">
        <v>5</v>
      </c>
      <c r="C324" s="84" t="s">
        <v>994</v>
      </c>
      <c r="D324" s="82">
        <f t="shared" si="8"/>
        <v>33.1210526315789</v>
      </c>
      <c r="E324" s="83" t="s">
        <v>1120</v>
      </c>
      <c r="F324" s="83" t="s">
        <v>12</v>
      </c>
      <c r="G324" s="84" t="s">
        <v>995</v>
      </c>
      <c r="H324" s="84" t="s">
        <v>996</v>
      </c>
      <c r="I324" s="198">
        <v>3263.95</v>
      </c>
      <c r="J324" s="198">
        <v>20.8</v>
      </c>
      <c r="K324" s="198">
        <v>117</v>
      </c>
      <c r="L324" s="198">
        <v>119.7</v>
      </c>
      <c r="M324" s="198">
        <v>4.5</v>
      </c>
      <c r="N324" s="215">
        <v>37</v>
      </c>
      <c r="O324" s="213">
        <v>61.7</v>
      </c>
      <c r="P324" s="101">
        <v>1</v>
      </c>
      <c r="Q324" s="99">
        <f>VLOOKUP(C324,Sheet1!B:F,2,0)</f>
        <v>4</v>
      </c>
      <c r="R324" s="99">
        <f>VLOOKUP(C324,Sheet1!B:F,3,0)</f>
        <v>0</v>
      </c>
      <c r="S324" s="99"/>
      <c r="T324" s="99">
        <f>VLOOKUP(C324,Sheet1!B:F,4,0)</f>
        <v>0</v>
      </c>
      <c r="U324" s="99">
        <v>0</v>
      </c>
      <c r="V324" s="99">
        <v>0</v>
      </c>
      <c r="W324" s="123">
        <v>1</v>
      </c>
      <c r="X324" s="122">
        <f t="shared" si="9"/>
        <v>1</v>
      </c>
      <c r="Y324" s="98" t="s">
        <v>71</v>
      </c>
      <c r="Z324" s="196"/>
    </row>
    <row r="325" ht="48.75" spans="1:26">
      <c r="A325" s="210" t="s">
        <v>977</v>
      </c>
      <c r="B325" s="91">
        <v>6</v>
      </c>
      <c r="C325" s="84" t="s">
        <v>997</v>
      </c>
      <c r="D325" s="82">
        <f t="shared" si="8"/>
        <v>48.8378947368421</v>
      </c>
      <c r="E325" s="83" t="s">
        <v>1120</v>
      </c>
      <c r="F325" s="83" t="s">
        <v>22</v>
      </c>
      <c r="G325" s="84" t="s">
        <v>999</v>
      </c>
      <c r="H325" s="84" t="s">
        <v>1000</v>
      </c>
      <c r="I325" s="198">
        <v>24185</v>
      </c>
      <c r="J325" s="198">
        <v>13.39</v>
      </c>
      <c r="K325" s="198">
        <v>99.6</v>
      </c>
      <c r="L325" s="198">
        <v>144.14</v>
      </c>
      <c r="M325" s="198">
        <v>5.54</v>
      </c>
      <c r="N325" s="215">
        <v>91</v>
      </c>
      <c r="O325" s="213">
        <v>29</v>
      </c>
      <c r="P325" s="101">
        <v>8</v>
      </c>
      <c r="Q325" s="99">
        <f>VLOOKUP(C325,Sheet1!B:F,2,0)</f>
        <v>19</v>
      </c>
      <c r="R325" s="99">
        <f>VLOOKUP(C325,Sheet1!B:F,3,0)</f>
        <v>0</v>
      </c>
      <c r="S325" s="99"/>
      <c r="T325" s="99">
        <f>VLOOKUP(C325,Sheet1!B:F,4,0)</f>
        <v>0</v>
      </c>
      <c r="U325" s="99">
        <v>1</v>
      </c>
      <c r="V325" s="99">
        <v>1</v>
      </c>
      <c r="W325" s="122">
        <v>0</v>
      </c>
      <c r="X325" s="122">
        <f t="shared" si="9"/>
        <v>2</v>
      </c>
      <c r="Y325" s="98" t="s">
        <v>71</v>
      </c>
      <c r="Z325" s="196"/>
    </row>
    <row r="326" ht="24" spans="1:26">
      <c r="A326" s="210" t="s">
        <v>977</v>
      </c>
      <c r="B326" s="91">
        <v>7</v>
      </c>
      <c r="C326" s="84" t="s">
        <v>1001</v>
      </c>
      <c r="D326" s="82">
        <f t="shared" ref="D326:D366" si="10">D696</f>
        <v>40.7494736842105</v>
      </c>
      <c r="E326" s="83" t="s">
        <v>1123</v>
      </c>
      <c r="F326" s="83" t="s">
        <v>1123</v>
      </c>
      <c r="G326" s="84" t="s">
        <v>1003</v>
      </c>
      <c r="H326" s="84" t="s">
        <v>1004</v>
      </c>
      <c r="I326" s="198">
        <v>15187.9</v>
      </c>
      <c r="J326" s="198">
        <v>12.4</v>
      </c>
      <c r="K326" s="198">
        <v>91.2</v>
      </c>
      <c r="L326" s="198">
        <v>73.8</v>
      </c>
      <c r="M326" s="198">
        <v>4.2</v>
      </c>
      <c r="N326" s="215">
        <v>62</v>
      </c>
      <c r="O326" s="213">
        <v>35.8</v>
      </c>
      <c r="P326" s="101">
        <v>0</v>
      </c>
      <c r="Q326" s="99">
        <f>VLOOKUP(C326,Sheet1!B:F,2,0)</f>
        <v>6</v>
      </c>
      <c r="R326" s="99">
        <f>VLOOKUP(C326,Sheet1!B:F,3,0)</f>
        <v>0</v>
      </c>
      <c r="S326" s="99"/>
      <c r="T326" s="99">
        <f>VLOOKUP(C326,Sheet1!B:F,4,0)</f>
        <v>1</v>
      </c>
      <c r="U326" s="99">
        <v>1</v>
      </c>
      <c r="V326" s="99">
        <v>0</v>
      </c>
      <c r="W326" s="122">
        <v>0</v>
      </c>
      <c r="X326" s="122">
        <f t="shared" ref="X326:X366" si="11">U326+V326+W326</f>
        <v>1</v>
      </c>
      <c r="Y326" s="299" t="s">
        <v>101</v>
      </c>
      <c r="Z326" s="196"/>
    </row>
    <row r="327" ht="24" spans="1:26">
      <c r="A327" s="210" t="s">
        <v>977</v>
      </c>
      <c r="B327" s="91">
        <v>8</v>
      </c>
      <c r="C327" s="84" t="s">
        <v>1005</v>
      </c>
      <c r="D327" s="82">
        <f t="shared" si="10"/>
        <v>46.3958815789474</v>
      </c>
      <c r="E327" s="83" t="s">
        <v>1120</v>
      </c>
      <c r="F327" s="83" t="s">
        <v>16</v>
      </c>
      <c r="G327" s="84" t="s">
        <v>1006</v>
      </c>
      <c r="H327" s="84" t="s">
        <v>1007</v>
      </c>
      <c r="I327" s="198">
        <v>18214</v>
      </c>
      <c r="J327" s="198">
        <v>45.13</v>
      </c>
      <c r="K327" s="198">
        <v>44.19</v>
      </c>
      <c r="L327" s="198">
        <v>22.01</v>
      </c>
      <c r="M327" s="198">
        <v>4.32</v>
      </c>
      <c r="N327" s="215">
        <v>48</v>
      </c>
      <c r="O327" s="213">
        <v>37.5</v>
      </c>
      <c r="P327" s="101">
        <v>2</v>
      </c>
      <c r="Q327" s="99">
        <f>VLOOKUP(C327,Sheet1!B:F,2,0)</f>
        <v>10</v>
      </c>
      <c r="R327" s="99">
        <f>VLOOKUP(C327,Sheet1!B:F,3,0)</f>
        <v>0</v>
      </c>
      <c r="S327" s="99"/>
      <c r="T327" s="99">
        <f>VLOOKUP(C327,Sheet1!B:F,4,0)</f>
        <v>0</v>
      </c>
      <c r="U327" s="99">
        <v>3</v>
      </c>
      <c r="V327" s="99">
        <v>0</v>
      </c>
      <c r="W327" s="122">
        <v>0</v>
      </c>
      <c r="X327" s="122">
        <f t="shared" si="11"/>
        <v>3</v>
      </c>
      <c r="Y327" s="299" t="s">
        <v>72</v>
      </c>
      <c r="Z327" s="196"/>
    </row>
    <row r="328" ht="24" spans="1:26">
      <c r="A328" s="210" t="s">
        <v>977</v>
      </c>
      <c r="B328" s="91">
        <v>9</v>
      </c>
      <c r="C328" s="84" t="s">
        <v>1008</v>
      </c>
      <c r="D328" s="82">
        <f t="shared" si="10"/>
        <v>33.10525</v>
      </c>
      <c r="E328" s="83" t="s">
        <v>1120</v>
      </c>
      <c r="F328" s="83" t="s">
        <v>10</v>
      </c>
      <c r="G328" s="84" t="s">
        <v>1010</v>
      </c>
      <c r="H328" s="84" t="s">
        <v>1011</v>
      </c>
      <c r="I328" s="198">
        <v>2481.53</v>
      </c>
      <c r="J328" s="198">
        <v>35.13</v>
      </c>
      <c r="K328" s="198">
        <v>40.33</v>
      </c>
      <c r="L328" s="198">
        <v>107.72</v>
      </c>
      <c r="M328" s="198">
        <v>13.19</v>
      </c>
      <c r="N328" s="215">
        <v>57</v>
      </c>
      <c r="O328" s="213">
        <v>51.35</v>
      </c>
      <c r="P328" s="101">
        <v>0</v>
      </c>
      <c r="Q328" s="99">
        <f>VLOOKUP(C328,Sheet1!B:F,2,0)</f>
        <v>0</v>
      </c>
      <c r="R328" s="99">
        <f>VLOOKUP(C328,Sheet1!B:F,3,0)</f>
        <v>19</v>
      </c>
      <c r="S328" s="99"/>
      <c r="T328" s="99">
        <f>VLOOKUP(C328,Sheet1!B:F,4,0)</f>
        <v>0</v>
      </c>
      <c r="U328" s="99">
        <v>0</v>
      </c>
      <c r="V328" s="99">
        <v>0</v>
      </c>
      <c r="W328" s="122">
        <v>0</v>
      </c>
      <c r="X328" s="122">
        <f t="shared" si="11"/>
        <v>0</v>
      </c>
      <c r="Y328" s="98" t="s">
        <v>71</v>
      </c>
      <c r="Z328" s="196"/>
    </row>
    <row r="329" ht="24" spans="1:26">
      <c r="A329" s="210" t="s">
        <v>977</v>
      </c>
      <c r="B329" s="91">
        <v>10</v>
      </c>
      <c r="C329" s="84" t="s">
        <v>1012</v>
      </c>
      <c r="D329" s="82">
        <f t="shared" si="10"/>
        <v>56.4386578947368</v>
      </c>
      <c r="E329" s="83" t="s">
        <v>1120</v>
      </c>
      <c r="F329" s="83" t="s">
        <v>20</v>
      </c>
      <c r="G329" s="84" t="s">
        <v>1014</v>
      </c>
      <c r="H329" s="84" t="s">
        <v>1015</v>
      </c>
      <c r="I329" s="198">
        <v>120399.81</v>
      </c>
      <c r="J329" s="198">
        <v>38.38</v>
      </c>
      <c r="K329" s="198">
        <v>33.41</v>
      </c>
      <c r="L329" s="198">
        <v>41.27</v>
      </c>
      <c r="M329" s="198">
        <v>3.1</v>
      </c>
      <c r="N329" s="215">
        <v>918</v>
      </c>
      <c r="O329" s="213">
        <v>32</v>
      </c>
      <c r="P329" s="101">
        <v>0</v>
      </c>
      <c r="Q329" s="99">
        <f>VLOOKUP(C329,Sheet1!B:F,2,0)</f>
        <v>13</v>
      </c>
      <c r="R329" s="99">
        <f>VLOOKUP(C329,Sheet1!B:F,3,0)</f>
        <v>0</v>
      </c>
      <c r="S329" s="99"/>
      <c r="T329" s="99">
        <f>VLOOKUP(C329,Sheet1!B:F,4,0)</f>
        <v>0</v>
      </c>
      <c r="U329" s="99">
        <v>1</v>
      </c>
      <c r="V329" s="99">
        <v>0</v>
      </c>
      <c r="W329" s="122">
        <v>0</v>
      </c>
      <c r="X329" s="122">
        <f t="shared" si="11"/>
        <v>1</v>
      </c>
      <c r="Y329" s="98" t="s">
        <v>81</v>
      </c>
      <c r="Z329" s="196"/>
    </row>
    <row r="330" ht="24" spans="1:26">
      <c r="A330" s="210" t="s">
        <v>977</v>
      </c>
      <c r="B330" s="91">
        <v>11</v>
      </c>
      <c r="C330" s="84" t="s">
        <v>1016</v>
      </c>
      <c r="D330" s="82">
        <f t="shared" si="10"/>
        <v>38.0695789473684</v>
      </c>
      <c r="E330" s="83" t="s">
        <v>1120</v>
      </c>
      <c r="F330" s="83" t="s">
        <v>10</v>
      </c>
      <c r="G330" s="84" t="s">
        <v>1017</v>
      </c>
      <c r="H330" s="84" t="s">
        <v>1018</v>
      </c>
      <c r="I330" s="198">
        <v>502.27</v>
      </c>
      <c r="J330" s="198">
        <v>104.86</v>
      </c>
      <c r="K330" s="198">
        <v>121.61</v>
      </c>
      <c r="L330" s="198">
        <v>250.4</v>
      </c>
      <c r="M330" s="198">
        <v>12</v>
      </c>
      <c r="N330" s="215">
        <v>7</v>
      </c>
      <c r="O330" s="213">
        <v>25.93</v>
      </c>
      <c r="P330" s="101">
        <v>0</v>
      </c>
      <c r="Q330" s="99">
        <f>VLOOKUP(C330,Sheet1!B:F,2,0)</f>
        <v>0</v>
      </c>
      <c r="R330" s="99">
        <f>VLOOKUP(C330,Sheet1!B:F,3,0)</f>
        <v>15</v>
      </c>
      <c r="S330" s="99"/>
      <c r="T330" s="99">
        <f>VLOOKUP(C330,Sheet1!B:F,4,0)</f>
        <v>0</v>
      </c>
      <c r="U330" s="99">
        <v>0</v>
      </c>
      <c r="V330" s="99">
        <v>0</v>
      </c>
      <c r="W330" s="122">
        <v>0</v>
      </c>
      <c r="X330" s="122">
        <f t="shared" si="11"/>
        <v>0</v>
      </c>
      <c r="Y330" s="98" t="s">
        <v>71</v>
      </c>
      <c r="Z330" s="196"/>
    </row>
    <row r="331" ht="36" spans="1:26">
      <c r="A331" s="281" t="s">
        <v>1019</v>
      </c>
      <c r="B331" s="91">
        <v>1</v>
      </c>
      <c r="C331" s="84" t="s">
        <v>1020</v>
      </c>
      <c r="D331" s="82">
        <f t="shared" si="10"/>
        <v>63.1945</v>
      </c>
      <c r="E331" s="83" t="s">
        <v>1120</v>
      </c>
      <c r="F331" s="83" t="s">
        <v>10</v>
      </c>
      <c r="G331" s="84" t="s">
        <v>1010</v>
      </c>
      <c r="H331" s="84" t="s">
        <v>1021</v>
      </c>
      <c r="I331" s="198">
        <v>101122.96</v>
      </c>
      <c r="J331" s="198">
        <v>32.82</v>
      </c>
      <c r="K331" s="198">
        <v>171.24</v>
      </c>
      <c r="L331" s="198">
        <v>0.64</v>
      </c>
      <c r="M331" s="198">
        <v>3.66</v>
      </c>
      <c r="N331" s="215">
        <v>72</v>
      </c>
      <c r="O331" s="213">
        <v>10.86</v>
      </c>
      <c r="P331" s="101">
        <v>4</v>
      </c>
      <c r="Q331" s="99">
        <f>VLOOKUP(C331,Sheet1!B:F,2,0)</f>
        <v>6</v>
      </c>
      <c r="R331" s="99">
        <f>VLOOKUP(C331,Sheet1!B:F,3,0)</f>
        <v>0</v>
      </c>
      <c r="S331" s="99"/>
      <c r="T331" s="99">
        <f>VLOOKUP(C331,Sheet1!B:F,4,0)</f>
        <v>3</v>
      </c>
      <c r="U331" s="99">
        <v>1</v>
      </c>
      <c r="V331" s="99">
        <v>2</v>
      </c>
      <c r="W331" s="122">
        <v>0</v>
      </c>
      <c r="X331" s="122">
        <f t="shared" si="11"/>
        <v>3</v>
      </c>
      <c r="Y331" s="98" t="s">
        <v>71</v>
      </c>
      <c r="Z331" s="196"/>
    </row>
    <row r="332" ht="24" spans="1:26">
      <c r="A332" s="281" t="s">
        <v>1019</v>
      </c>
      <c r="B332" s="91">
        <v>2</v>
      </c>
      <c r="C332" s="84" t="s">
        <v>1022</v>
      </c>
      <c r="D332" s="82">
        <f t="shared" si="10"/>
        <v>34.03125</v>
      </c>
      <c r="E332" s="83" t="s">
        <v>1120</v>
      </c>
      <c r="F332" s="83" t="s">
        <v>16</v>
      </c>
      <c r="G332" s="84" t="s">
        <v>1023</v>
      </c>
      <c r="H332" s="84" t="s">
        <v>1024</v>
      </c>
      <c r="I332" s="198">
        <v>3725</v>
      </c>
      <c r="J332" s="198">
        <v>76.25</v>
      </c>
      <c r="K332" s="198">
        <v>-11.9</v>
      </c>
      <c r="L332" s="198">
        <v>56.74</v>
      </c>
      <c r="M332" s="198">
        <v>6.3</v>
      </c>
      <c r="N332" s="215">
        <v>13</v>
      </c>
      <c r="O332" s="213">
        <v>13</v>
      </c>
      <c r="P332" s="101">
        <v>2</v>
      </c>
      <c r="Q332" s="99">
        <f>VLOOKUP(C332,Sheet1!B:F,2,0)</f>
        <v>3</v>
      </c>
      <c r="R332" s="99">
        <f>VLOOKUP(C332,Sheet1!B:F,3,0)</f>
        <v>0</v>
      </c>
      <c r="S332" s="99"/>
      <c r="T332" s="99">
        <f>VLOOKUP(C332,Sheet1!B:F,4,0)</f>
        <v>0</v>
      </c>
      <c r="U332" s="99">
        <v>0</v>
      </c>
      <c r="V332" s="99">
        <v>0</v>
      </c>
      <c r="W332" s="123">
        <v>1</v>
      </c>
      <c r="X332" s="122">
        <f t="shared" si="11"/>
        <v>1</v>
      </c>
      <c r="Y332" s="98" t="s">
        <v>71</v>
      </c>
      <c r="Z332" s="196"/>
    </row>
    <row r="333" ht="24" spans="1:26">
      <c r="A333" s="281" t="s">
        <v>1019</v>
      </c>
      <c r="B333" s="91">
        <v>3</v>
      </c>
      <c r="C333" s="84" t="s">
        <v>1025</v>
      </c>
      <c r="D333" s="82">
        <f t="shared" si="10"/>
        <v>50</v>
      </c>
      <c r="E333" s="83" t="s">
        <v>1120</v>
      </c>
      <c r="F333" s="83" t="s">
        <v>22</v>
      </c>
      <c r="G333" s="84" t="s">
        <v>1026</v>
      </c>
      <c r="H333" s="84" t="s">
        <v>1027</v>
      </c>
      <c r="I333" s="198">
        <v>4175.8</v>
      </c>
      <c r="J333" s="198">
        <v>191</v>
      </c>
      <c r="K333" s="198">
        <v>771</v>
      </c>
      <c r="L333" s="198"/>
      <c r="M333" s="198">
        <v>8.6</v>
      </c>
      <c r="N333" s="215">
        <v>31</v>
      </c>
      <c r="O333" s="213">
        <v>43</v>
      </c>
      <c r="P333" s="101">
        <v>0</v>
      </c>
      <c r="Q333" s="99">
        <f>VLOOKUP(C333,Sheet1!B:F,2,0)</f>
        <v>4</v>
      </c>
      <c r="R333" s="99">
        <f>VLOOKUP(C333,Sheet1!B:F,3,0)</f>
        <v>5</v>
      </c>
      <c r="S333" s="99"/>
      <c r="T333" s="99">
        <f>VLOOKUP(C333,Sheet1!B:F,4,0)</f>
        <v>1</v>
      </c>
      <c r="U333" s="99">
        <v>0</v>
      </c>
      <c r="V333" s="99">
        <v>0</v>
      </c>
      <c r="W333" s="123">
        <v>1</v>
      </c>
      <c r="X333" s="122">
        <f t="shared" si="11"/>
        <v>1</v>
      </c>
      <c r="Y333" s="98" t="s">
        <v>71</v>
      </c>
      <c r="Z333" s="196"/>
    </row>
    <row r="334" ht="24" spans="1:26">
      <c r="A334" s="282" t="s">
        <v>1028</v>
      </c>
      <c r="B334" s="91">
        <v>1</v>
      </c>
      <c r="C334" s="84" t="s">
        <v>1029</v>
      </c>
      <c r="D334" s="82">
        <f t="shared" si="10"/>
        <v>28.89125</v>
      </c>
      <c r="E334" s="83" t="s">
        <v>1120</v>
      </c>
      <c r="F334" s="83" t="s">
        <v>10</v>
      </c>
      <c r="G334" s="84" t="s">
        <v>1010</v>
      </c>
      <c r="H334" s="84" t="s">
        <v>1030</v>
      </c>
      <c r="I334" s="198">
        <v>603.96</v>
      </c>
      <c r="J334" s="198">
        <v>75.13</v>
      </c>
      <c r="K334" s="198">
        <v>-8.02</v>
      </c>
      <c r="L334" s="198">
        <v>224.5</v>
      </c>
      <c r="M334" s="198">
        <v>16.65</v>
      </c>
      <c r="N334" s="215">
        <v>10</v>
      </c>
      <c r="O334" s="213">
        <v>19.6</v>
      </c>
      <c r="P334" s="101">
        <v>0</v>
      </c>
      <c r="Q334" s="99">
        <f>VLOOKUP(C334,Sheet1!B:F,2,0)</f>
        <v>2</v>
      </c>
      <c r="R334" s="99">
        <f>VLOOKUP(C334,Sheet1!B:F,3,0)</f>
        <v>6</v>
      </c>
      <c r="S334" s="99"/>
      <c r="T334" s="99">
        <f>VLOOKUP(C334,Sheet1!B:F,4,0)</f>
        <v>0</v>
      </c>
      <c r="U334" s="99">
        <v>1</v>
      </c>
      <c r="V334" s="99">
        <v>0</v>
      </c>
      <c r="W334" s="123">
        <v>1</v>
      </c>
      <c r="X334" s="122">
        <f t="shared" si="11"/>
        <v>2</v>
      </c>
      <c r="Y334" s="98" t="s">
        <v>90</v>
      </c>
      <c r="Z334" s="196"/>
    </row>
    <row r="335" ht="24" spans="1:26">
      <c r="A335" s="282" t="s">
        <v>1028</v>
      </c>
      <c r="B335" s="91">
        <v>2</v>
      </c>
      <c r="C335" s="84" t="s">
        <v>1031</v>
      </c>
      <c r="D335" s="82">
        <f t="shared" si="10"/>
        <v>30.5858289473684</v>
      </c>
      <c r="E335" s="83" t="s">
        <v>1123</v>
      </c>
      <c r="F335" s="83" t="s">
        <v>1123</v>
      </c>
      <c r="G335" s="84" t="s">
        <v>1032</v>
      </c>
      <c r="H335" s="84" t="s">
        <v>1033</v>
      </c>
      <c r="I335" s="198">
        <v>8073</v>
      </c>
      <c r="J335" s="198">
        <v>31.73</v>
      </c>
      <c r="K335" s="198">
        <v>31.36</v>
      </c>
      <c r="L335" s="198">
        <v>0.32</v>
      </c>
      <c r="M335" s="198">
        <v>7.4</v>
      </c>
      <c r="N335" s="215">
        <v>67</v>
      </c>
      <c r="O335" s="213">
        <v>7</v>
      </c>
      <c r="P335" s="101">
        <v>14</v>
      </c>
      <c r="Q335" s="99">
        <f>VLOOKUP(C335,Sheet1!B:F,2,0)</f>
        <v>1</v>
      </c>
      <c r="R335" s="99">
        <f>VLOOKUP(C335,Sheet1!B:F,3,0)</f>
        <v>0</v>
      </c>
      <c r="S335" s="99"/>
      <c r="T335" s="99">
        <f>VLOOKUP(C335,Sheet1!B:F,4,0)</f>
        <v>0</v>
      </c>
      <c r="U335" s="99">
        <v>1</v>
      </c>
      <c r="V335" s="99">
        <v>0</v>
      </c>
      <c r="W335" s="122">
        <v>0</v>
      </c>
      <c r="X335" s="122">
        <f t="shared" si="11"/>
        <v>1</v>
      </c>
      <c r="Y335" s="98" t="s">
        <v>71</v>
      </c>
      <c r="Z335" s="196"/>
    </row>
    <row r="336" ht="48" spans="1:26">
      <c r="A336" s="282" t="s">
        <v>1028</v>
      </c>
      <c r="B336" s="91">
        <v>3</v>
      </c>
      <c r="C336" s="84" t="s">
        <v>1034</v>
      </c>
      <c r="D336" s="82">
        <f t="shared" si="10"/>
        <v>31.4732894736842</v>
      </c>
      <c r="E336" s="83" t="s">
        <v>1120</v>
      </c>
      <c r="F336" s="83" t="s">
        <v>36</v>
      </c>
      <c r="G336" s="84" t="s">
        <v>1035</v>
      </c>
      <c r="H336" s="84" t="s">
        <v>1036</v>
      </c>
      <c r="I336" s="198">
        <v>3581</v>
      </c>
      <c r="J336" s="198">
        <v>30.7</v>
      </c>
      <c r="K336" s="198">
        <v>32.9</v>
      </c>
      <c r="L336" s="198">
        <v>105.75</v>
      </c>
      <c r="M336" s="198">
        <v>6.3</v>
      </c>
      <c r="N336" s="215">
        <v>12</v>
      </c>
      <c r="O336" s="213">
        <v>11.3</v>
      </c>
      <c r="P336" s="101">
        <v>1</v>
      </c>
      <c r="Q336" s="99">
        <f>VLOOKUP(C336,Sheet1!B:F,2,0)</f>
        <v>2</v>
      </c>
      <c r="R336" s="99">
        <f>VLOOKUP(C336,Sheet1!B:F,3,0)</f>
        <v>2</v>
      </c>
      <c r="S336" s="99"/>
      <c r="T336" s="99">
        <f>VLOOKUP(C336,Sheet1!B:F,4,0)</f>
        <v>0</v>
      </c>
      <c r="U336" s="99">
        <v>1</v>
      </c>
      <c r="V336" s="99">
        <v>0</v>
      </c>
      <c r="W336" s="123">
        <v>1</v>
      </c>
      <c r="X336" s="122">
        <f t="shared" si="11"/>
        <v>2</v>
      </c>
      <c r="Y336" s="98" t="s">
        <v>71</v>
      </c>
      <c r="Z336" s="196"/>
    </row>
    <row r="337" ht="24" spans="1:26">
      <c r="A337" s="282" t="s">
        <v>1028</v>
      </c>
      <c r="B337" s="91">
        <v>4</v>
      </c>
      <c r="C337" s="84" t="s">
        <v>1037</v>
      </c>
      <c r="D337" s="82">
        <f t="shared" si="10"/>
        <v>31</v>
      </c>
      <c r="E337" s="83" t="s">
        <v>1120</v>
      </c>
      <c r="F337" s="83" t="s">
        <v>22</v>
      </c>
      <c r="G337" s="84" t="s">
        <v>1032</v>
      </c>
      <c r="H337" s="84" t="s">
        <v>1038</v>
      </c>
      <c r="I337" s="198">
        <v>2820</v>
      </c>
      <c r="J337" s="198">
        <v>15.9</v>
      </c>
      <c r="K337" s="198">
        <v>412.8</v>
      </c>
      <c r="L337" s="198">
        <v>71.5</v>
      </c>
      <c r="M337" s="198">
        <v>2.64</v>
      </c>
      <c r="N337" s="215">
        <v>12</v>
      </c>
      <c r="O337" s="213">
        <v>21</v>
      </c>
      <c r="P337" s="101">
        <v>0</v>
      </c>
      <c r="Q337" s="99">
        <f>VLOOKUP(C337,Sheet1!B:F,2,0)</f>
        <v>5</v>
      </c>
      <c r="R337" s="99">
        <f>VLOOKUP(C337,Sheet1!B:F,3,0)</f>
        <v>0</v>
      </c>
      <c r="S337" s="99"/>
      <c r="T337" s="99">
        <f>VLOOKUP(C337,Sheet1!B:F,4,0)</f>
        <v>1</v>
      </c>
      <c r="U337" s="99">
        <v>1</v>
      </c>
      <c r="V337" s="99">
        <v>1</v>
      </c>
      <c r="W337" s="123">
        <v>1</v>
      </c>
      <c r="X337" s="122">
        <f t="shared" si="11"/>
        <v>3</v>
      </c>
      <c r="Y337" s="98" t="s">
        <v>71</v>
      </c>
      <c r="Z337" s="196"/>
    </row>
    <row r="338" ht="24" spans="1:26">
      <c r="A338" s="282" t="s">
        <v>1028</v>
      </c>
      <c r="B338" s="91">
        <v>5</v>
      </c>
      <c r="C338" s="84" t="s">
        <v>1039</v>
      </c>
      <c r="D338" s="82">
        <f t="shared" si="10"/>
        <v>38.92625</v>
      </c>
      <c r="E338" s="83" t="s">
        <v>1123</v>
      </c>
      <c r="F338" s="83" t="s">
        <v>1123</v>
      </c>
      <c r="G338" s="84" t="s">
        <v>1035</v>
      </c>
      <c r="H338" s="84" t="s">
        <v>1040</v>
      </c>
      <c r="I338" s="198">
        <v>29881</v>
      </c>
      <c r="J338" s="198">
        <v>27.41</v>
      </c>
      <c r="K338" s="198">
        <v>18.61</v>
      </c>
      <c r="L338" s="198">
        <v>22.82</v>
      </c>
      <c r="M338" s="198">
        <v>6.6</v>
      </c>
      <c r="N338" s="215">
        <v>32</v>
      </c>
      <c r="O338" s="213">
        <v>22</v>
      </c>
      <c r="P338" s="101">
        <v>1</v>
      </c>
      <c r="Q338" s="99">
        <f>VLOOKUP(C338,Sheet1!B:F,2,0)</f>
        <v>0</v>
      </c>
      <c r="R338" s="99">
        <f>VLOOKUP(C338,Sheet1!B:F,3,0)</f>
        <v>0</v>
      </c>
      <c r="S338" s="99"/>
      <c r="T338" s="99">
        <f>VLOOKUP(C338,Sheet1!B:F,4,0)</f>
        <v>1</v>
      </c>
      <c r="U338" s="99">
        <v>1</v>
      </c>
      <c r="V338" s="99">
        <v>0</v>
      </c>
      <c r="W338" s="123">
        <v>1</v>
      </c>
      <c r="X338" s="122">
        <f t="shared" si="11"/>
        <v>2</v>
      </c>
      <c r="Y338" s="98" t="s">
        <v>1041</v>
      </c>
      <c r="Z338" s="196"/>
    </row>
    <row r="339" ht="24.75" spans="1:26">
      <c r="A339" s="282" t="s">
        <v>1028</v>
      </c>
      <c r="B339" s="91">
        <v>6</v>
      </c>
      <c r="C339" s="84" t="s">
        <v>1042</v>
      </c>
      <c r="D339" s="82">
        <f t="shared" si="10"/>
        <v>38.5796052631579</v>
      </c>
      <c r="E339" s="83" t="s">
        <v>1120</v>
      </c>
      <c r="F339" s="83" t="s">
        <v>20</v>
      </c>
      <c r="G339" s="84" t="s">
        <v>1035</v>
      </c>
      <c r="H339" s="84" t="s">
        <v>1043</v>
      </c>
      <c r="I339" s="198">
        <v>32033</v>
      </c>
      <c r="J339" s="198">
        <v>31.5</v>
      </c>
      <c r="K339" s="198">
        <v>33.5</v>
      </c>
      <c r="L339" s="198">
        <v>31.4</v>
      </c>
      <c r="M339" s="198">
        <v>5.2</v>
      </c>
      <c r="N339" s="215">
        <v>15</v>
      </c>
      <c r="O339" s="213">
        <v>16.6</v>
      </c>
      <c r="P339" s="101">
        <v>1</v>
      </c>
      <c r="Q339" s="99">
        <f>VLOOKUP(C339,Sheet1!B:F,2,0)</f>
        <v>0</v>
      </c>
      <c r="R339" s="99">
        <f>VLOOKUP(C339,Sheet1!B:F,3,0)</f>
        <v>0</v>
      </c>
      <c r="S339" s="99"/>
      <c r="T339" s="99">
        <f>VLOOKUP(C339,Sheet1!B:F,4,0)</f>
        <v>0</v>
      </c>
      <c r="U339" s="99">
        <v>1</v>
      </c>
      <c r="V339" s="99">
        <v>0</v>
      </c>
      <c r="W339" s="123">
        <v>1</v>
      </c>
      <c r="X339" s="122">
        <f t="shared" si="11"/>
        <v>2</v>
      </c>
      <c r="Y339" s="98" t="s">
        <v>71</v>
      </c>
      <c r="Z339" s="196"/>
    </row>
    <row r="340" ht="36" spans="1:26">
      <c r="A340" s="282" t="s">
        <v>1028</v>
      </c>
      <c r="B340" s="91">
        <v>7</v>
      </c>
      <c r="C340" s="84" t="s">
        <v>1044</v>
      </c>
      <c r="D340" s="82">
        <f t="shared" si="10"/>
        <v>43.55975</v>
      </c>
      <c r="E340" s="83" t="s">
        <v>1123</v>
      </c>
      <c r="F340" s="83" t="s">
        <v>1123</v>
      </c>
      <c r="G340" s="84" t="s">
        <v>1045</v>
      </c>
      <c r="H340" s="84" t="s">
        <v>1046</v>
      </c>
      <c r="I340" s="198">
        <v>36122</v>
      </c>
      <c r="J340" s="198">
        <v>31.79</v>
      </c>
      <c r="K340" s="198">
        <v>28.17</v>
      </c>
      <c r="L340" s="198">
        <v>-33.08</v>
      </c>
      <c r="M340" s="198">
        <v>3.54</v>
      </c>
      <c r="N340" s="215">
        <v>89</v>
      </c>
      <c r="O340" s="213">
        <v>15.89</v>
      </c>
      <c r="P340" s="101">
        <v>6</v>
      </c>
      <c r="Q340" s="99">
        <f>VLOOKUP(C340,Sheet1!B:F,2,0)</f>
        <v>2</v>
      </c>
      <c r="R340" s="99">
        <f>VLOOKUP(C340,Sheet1!B:F,3,0)</f>
        <v>0</v>
      </c>
      <c r="S340" s="99"/>
      <c r="T340" s="99">
        <f>VLOOKUP(C340,Sheet1!B:F,4,0)</f>
        <v>0</v>
      </c>
      <c r="U340" s="99">
        <v>1</v>
      </c>
      <c r="V340" s="99">
        <v>0</v>
      </c>
      <c r="W340" s="123">
        <v>1</v>
      </c>
      <c r="X340" s="122">
        <f t="shared" si="11"/>
        <v>2</v>
      </c>
      <c r="Y340" s="98" t="s">
        <v>90</v>
      </c>
      <c r="Z340" s="196"/>
    </row>
    <row r="341" ht="36.75" spans="1:26">
      <c r="A341" s="282" t="s">
        <v>1028</v>
      </c>
      <c r="B341" s="91">
        <v>8</v>
      </c>
      <c r="C341" s="84" t="s">
        <v>1047</v>
      </c>
      <c r="D341" s="82">
        <f t="shared" si="10"/>
        <v>38</v>
      </c>
      <c r="E341" s="83" t="s">
        <v>1120</v>
      </c>
      <c r="F341" s="83" t="s">
        <v>22</v>
      </c>
      <c r="G341" s="84" t="s">
        <v>1003</v>
      </c>
      <c r="H341" s="84" t="s">
        <v>1048</v>
      </c>
      <c r="I341" s="198">
        <v>3741.96</v>
      </c>
      <c r="J341" s="198">
        <v>246.11</v>
      </c>
      <c r="K341" s="198">
        <v>935.92</v>
      </c>
      <c r="L341" s="198">
        <v>887.91</v>
      </c>
      <c r="M341" s="198">
        <v>6.7</v>
      </c>
      <c r="N341" s="215">
        <v>12</v>
      </c>
      <c r="O341" s="213">
        <v>23.08</v>
      </c>
      <c r="P341" s="101">
        <v>0</v>
      </c>
      <c r="Q341" s="99">
        <f>VLOOKUP(C341,Sheet1!B:F,2,0)</f>
        <v>0</v>
      </c>
      <c r="R341" s="99">
        <f>VLOOKUP(C341,Sheet1!B:F,3,0)</f>
        <v>8</v>
      </c>
      <c r="S341" s="99"/>
      <c r="T341" s="99">
        <f>VLOOKUP(C341,Sheet1!B:F,4,0)</f>
        <v>0</v>
      </c>
      <c r="U341" s="99">
        <v>0</v>
      </c>
      <c r="V341" s="99">
        <v>0</v>
      </c>
      <c r="W341" s="122">
        <v>0</v>
      </c>
      <c r="X341" s="122">
        <f t="shared" si="11"/>
        <v>0</v>
      </c>
      <c r="Y341" s="98" t="s">
        <v>71</v>
      </c>
      <c r="Z341" s="196"/>
    </row>
    <row r="342" ht="24" spans="1:26">
      <c r="A342" s="282" t="s">
        <v>1028</v>
      </c>
      <c r="B342" s="91">
        <v>9</v>
      </c>
      <c r="C342" s="84" t="s">
        <v>1049</v>
      </c>
      <c r="D342" s="82">
        <f t="shared" si="10"/>
        <v>34.9711315789474</v>
      </c>
      <c r="E342" s="83" t="s">
        <v>1123</v>
      </c>
      <c r="F342" s="83" t="s">
        <v>1123</v>
      </c>
      <c r="G342" s="84" t="s">
        <v>1050</v>
      </c>
      <c r="H342" s="84" t="s">
        <v>1051</v>
      </c>
      <c r="I342" s="198">
        <v>16343.24</v>
      </c>
      <c r="J342" s="198">
        <v>26.26</v>
      </c>
      <c r="K342" s="198">
        <v>37.92</v>
      </c>
      <c r="L342" s="198">
        <v>30.62</v>
      </c>
      <c r="M342" s="198">
        <v>4.3</v>
      </c>
      <c r="N342" s="215">
        <v>125</v>
      </c>
      <c r="O342" s="213">
        <v>14</v>
      </c>
      <c r="P342" s="101">
        <v>2</v>
      </c>
      <c r="Q342" s="99">
        <f>VLOOKUP(C342,Sheet1!B:F,2,0)</f>
        <v>3</v>
      </c>
      <c r="R342" s="99">
        <f>VLOOKUP(C342,Sheet1!B:F,3,0)</f>
        <v>0</v>
      </c>
      <c r="S342" s="99"/>
      <c r="T342" s="99">
        <f>VLOOKUP(C342,Sheet1!B:F,4,0)</f>
        <v>0</v>
      </c>
      <c r="U342" s="99">
        <v>1</v>
      </c>
      <c r="V342" s="99">
        <v>0</v>
      </c>
      <c r="W342" s="123">
        <v>1</v>
      </c>
      <c r="X342" s="122">
        <f t="shared" si="11"/>
        <v>2</v>
      </c>
      <c r="Y342" s="98" t="s">
        <v>71</v>
      </c>
      <c r="Z342" s="196"/>
    </row>
    <row r="343" ht="24" spans="1:26">
      <c r="A343" s="282" t="s">
        <v>1028</v>
      </c>
      <c r="B343" s="91">
        <v>10</v>
      </c>
      <c r="C343" s="84" t="s">
        <v>1052</v>
      </c>
      <c r="D343" s="82">
        <f t="shared" si="10"/>
        <v>32.8115657894737</v>
      </c>
      <c r="E343" s="83" t="s">
        <v>1123</v>
      </c>
      <c r="F343" s="83" t="s">
        <v>1123</v>
      </c>
      <c r="G343" s="84" t="s">
        <v>1053</v>
      </c>
      <c r="H343" s="84" t="s">
        <v>1054</v>
      </c>
      <c r="I343" s="198">
        <v>29616</v>
      </c>
      <c r="J343" s="198">
        <v>26.01</v>
      </c>
      <c r="K343" s="198">
        <v>25.73</v>
      </c>
      <c r="L343" s="198">
        <v>42.49</v>
      </c>
      <c r="M343" s="198">
        <v>2.66</v>
      </c>
      <c r="N343" s="215">
        <v>30</v>
      </c>
      <c r="O343" s="213">
        <v>11</v>
      </c>
      <c r="P343" s="101">
        <v>2</v>
      </c>
      <c r="Q343" s="99">
        <f>VLOOKUP(C343,Sheet1!B:F,2,0)</f>
        <v>1</v>
      </c>
      <c r="R343" s="99">
        <f>VLOOKUP(C343,Sheet1!B:F,3,0)</f>
        <v>1</v>
      </c>
      <c r="S343" s="99"/>
      <c r="T343" s="99">
        <f>VLOOKUP(C343,Sheet1!B:F,4,0)</f>
        <v>0</v>
      </c>
      <c r="U343" s="99">
        <v>1</v>
      </c>
      <c r="V343" s="99">
        <v>1</v>
      </c>
      <c r="W343" s="123">
        <v>1</v>
      </c>
      <c r="X343" s="122">
        <f t="shared" si="11"/>
        <v>3</v>
      </c>
      <c r="Y343" s="98" t="s">
        <v>71</v>
      </c>
      <c r="Z343" s="196"/>
    </row>
    <row r="344" ht="36.75" spans="1:26">
      <c r="A344" s="282" t="s">
        <v>1028</v>
      </c>
      <c r="B344" s="91">
        <v>11</v>
      </c>
      <c r="C344" s="84" t="s">
        <v>1055</v>
      </c>
      <c r="D344" s="82">
        <f t="shared" si="10"/>
        <v>35.4227894736842</v>
      </c>
      <c r="E344" s="83" t="s">
        <v>1123</v>
      </c>
      <c r="F344" s="83" t="s">
        <v>1123</v>
      </c>
      <c r="G344" s="84" t="s">
        <v>1056</v>
      </c>
      <c r="H344" s="84" t="s">
        <v>1057</v>
      </c>
      <c r="I344" s="198">
        <v>6500.3</v>
      </c>
      <c r="J344" s="198">
        <v>30.92</v>
      </c>
      <c r="K344" s="198">
        <v>25.49</v>
      </c>
      <c r="L344" s="198">
        <v>-55.3</v>
      </c>
      <c r="M344" s="198">
        <v>5.46</v>
      </c>
      <c r="N344" s="215">
        <v>47</v>
      </c>
      <c r="O344" s="213">
        <v>24</v>
      </c>
      <c r="P344" s="101">
        <v>3</v>
      </c>
      <c r="Q344" s="99">
        <f>VLOOKUP(C344,Sheet1!B:F,2,0)</f>
        <v>5</v>
      </c>
      <c r="R344" s="99">
        <f>VLOOKUP(C344,Sheet1!B:F,3,0)</f>
        <v>4</v>
      </c>
      <c r="S344" s="99"/>
      <c r="T344" s="99">
        <f>VLOOKUP(C344,Sheet1!B:F,4,0)</f>
        <v>0</v>
      </c>
      <c r="U344" s="99">
        <v>1</v>
      </c>
      <c r="V344" s="99">
        <v>1</v>
      </c>
      <c r="W344" s="123">
        <v>1</v>
      </c>
      <c r="X344" s="122">
        <f t="shared" si="11"/>
        <v>3</v>
      </c>
      <c r="Y344" s="98" t="s">
        <v>1041</v>
      </c>
      <c r="Z344" s="196"/>
    </row>
    <row r="345" ht="24" spans="1:26">
      <c r="A345" s="282" t="s">
        <v>1028</v>
      </c>
      <c r="B345" s="91">
        <v>12</v>
      </c>
      <c r="C345" s="84" t="s">
        <v>1058</v>
      </c>
      <c r="D345" s="82">
        <f t="shared" si="10"/>
        <v>52.0136842105263</v>
      </c>
      <c r="E345" s="83" t="s">
        <v>1123</v>
      </c>
      <c r="F345" s="83" t="s">
        <v>1123</v>
      </c>
      <c r="G345" s="84" t="s">
        <v>1059</v>
      </c>
      <c r="H345" s="84" t="s">
        <v>1060</v>
      </c>
      <c r="I345" s="198">
        <v>47516.27</v>
      </c>
      <c r="J345" s="198">
        <v>15.95</v>
      </c>
      <c r="K345" s="198">
        <v>21.3</v>
      </c>
      <c r="L345" s="198">
        <v>19.02</v>
      </c>
      <c r="M345" s="198">
        <v>4.12</v>
      </c>
      <c r="N345" s="215">
        <v>271</v>
      </c>
      <c r="O345" s="213">
        <v>32.26</v>
      </c>
      <c r="P345" s="101">
        <v>1</v>
      </c>
      <c r="Q345" s="99">
        <f>VLOOKUP(C345,Sheet1!B:F,2,0)</f>
        <v>8</v>
      </c>
      <c r="R345" s="99">
        <f>VLOOKUP(C345,Sheet1!B:F,3,0)</f>
        <v>0</v>
      </c>
      <c r="S345" s="99"/>
      <c r="T345" s="99">
        <f>VLOOKUP(C345,Sheet1!B:F,4,0)</f>
        <v>0</v>
      </c>
      <c r="U345" s="99">
        <v>3</v>
      </c>
      <c r="V345" s="99">
        <v>1</v>
      </c>
      <c r="W345" s="123">
        <v>1</v>
      </c>
      <c r="X345" s="122">
        <f t="shared" si="11"/>
        <v>5</v>
      </c>
      <c r="Y345" s="98" t="s">
        <v>71</v>
      </c>
      <c r="Z345" s="196"/>
    </row>
    <row r="346" ht="24" spans="1:26">
      <c r="A346" s="282" t="s">
        <v>1028</v>
      </c>
      <c r="B346" s="91">
        <v>13</v>
      </c>
      <c r="C346" s="84" t="s">
        <v>1061</v>
      </c>
      <c r="D346" s="82">
        <f t="shared" si="10"/>
        <v>37.4413157894737</v>
      </c>
      <c r="E346" s="83" t="s">
        <v>1120</v>
      </c>
      <c r="F346" s="83" t="s">
        <v>36</v>
      </c>
      <c r="G346" s="84" t="s">
        <v>36</v>
      </c>
      <c r="H346" s="88" t="s">
        <v>1062</v>
      </c>
      <c r="I346" s="198">
        <v>4558.9</v>
      </c>
      <c r="J346" s="198">
        <v>69.4</v>
      </c>
      <c r="K346" s="198">
        <v>45.3</v>
      </c>
      <c r="L346" s="198">
        <v>258.2</v>
      </c>
      <c r="M346" s="198">
        <v>5.7</v>
      </c>
      <c r="N346" s="215">
        <v>18</v>
      </c>
      <c r="O346" s="213">
        <v>45</v>
      </c>
      <c r="P346" s="101">
        <v>7</v>
      </c>
      <c r="Q346" s="99">
        <f>VLOOKUP(C346,Sheet1!B:F,2,0)</f>
        <v>1</v>
      </c>
      <c r="R346" s="99">
        <f>VLOOKUP(C346,Sheet1!B:F,3,0)</f>
        <v>0</v>
      </c>
      <c r="S346" s="99"/>
      <c r="T346" s="99">
        <f>VLOOKUP(C346,Sheet1!B:F,4,0)</f>
        <v>0</v>
      </c>
      <c r="U346" s="99">
        <v>0</v>
      </c>
      <c r="V346" s="99">
        <v>0</v>
      </c>
      <c r="W346" s="123">
        <v>1</v>
      </c>
      <c r="X346" s="122">
        <f t="shared" si="11"/>
        <v>1</v>
      </c>
      <c r="Y346" s="98" t="s">
        <v>90</v>
      </c>
      <c r="Z346" s="196"/>
    </row>
    <row r="347" spans="1:26">
      <c r="A347" s="282" t="s">
        <v>1028</v>
      </c>
      <c r="B347" s="91">
        <v>14</v>
      </c>
      <c r="C347" s="84" t="s">
        <v>1063</v>
      </c>
      <c r="D347" s="82">
        <f t="shared" si="10"/>
        <v>41</v>
      </c>
      <c r="E347" s="83" t="s">
        <v>1120</v>
      </c>
      <c r="F347" s="83" t="s">
        <v>10</v>
      </c>
      <c r="G347" s="84" t="s">
        <v>1064</v>
      </c>
      <c r="H347" s="84" t="s">
        <v>1065</v>
      </c>
      <c r="I347" s="198">
        <v>25826</v>
      </c>
      <c r="J347" s="198">
        <v>335</v>
      </c>
      <c r="K347" s="198"/>
      <c r="L347" s="198"/>
      <c r="M347" s="198">
        <v>5</v>
      </c>
      <c r="N347" s="215">
        <v>188</v>
      </c>
      <c r="O347" s="213">
        <v>12.5</v>
      </c>
      <c r="P347" s="101">
        <v>0</v>
      </c>
      <c r="Q347" s="99">
        <f>VLOOKUP(C347,Sheet1!B:F,2,0)</f>
        <v>2</v>
      </c>
      <c r="R347" s="99">
        <f>VLOOKUP(C347,Sheet1!B:F,3,0)</f>
        <v>0</v>
      </c>
      <c r="S347" s="99"/>
      <c r="T347" s="99">
        <f>VLOOKUP(C347,Sheet1!B:F,4,0)</f>
        <v>0</v>
      </c>
      <c r="U347" s="99">
        <v>1</v>
      </c>
      <c r="V347" s="99">
        <v>0</v>
      </c>
      <c r="W347" s="122">
        <v>0</v>
      </c>
      <c r="X347" s="122">
        <f t="shared" si="11"/>
        <v>1</v>
      </c>
      <c r="Y347" s="98" t="s">
        <v>90</v>
      </c>
      <c r="Z347" s="196"/>
    </row>
    <row r="348" ht="24" spans="1:26">
      <c r="A348" s="282" t="s">
        <v>1028</v>
      </c>
      <c r="B348" s="91">
        <v>15</v>
      </c>
      <c r="C348" s="84" t="s">
        <v>1066</v>
      </c>
      <c r="D348" s="82">
        <f t="shared" si="10"/>
        <v>30.8815789473684</v>
      </c>
      <c r="E348" s="83" t="s">
        <v>1123</v>
      </c>
      <c r="F348" s="83" t="s">
        <v>1123</v>
      </c>
      <c r="G348" s="84" t="s">
        <v>1067</v>
      </c>
      <c r="H348" s="84" t="s">
        <v>1068</v>
      </c>
      <c r="I348" s="198">
        <v>7467</v>
      </c>
      <c r="J348" s="198">
        <v>33.04</v>
      </c>
      <c r="K348" s="198">
        <v>43.9</v>
      </c>
      <c r="L348" s="198">
        <v>32.02</v>
      </c>
      <c r="M348" s="198">
        <v>12.67</v>
      </c>
      <c r="N348" s="215">
        <v>13</v>
      </c>
      <c r="O348" s="213">
        <v>12</v>
      </c>
      <c r="P348" s="101">
        <v>5</v>
      </c>
      <c r="Q348" s="99">
        <f>VLOOKUP(C348,Sheet1!B:F,2,0)</f>
        <v>1</v>
      </c>
      <c r="R348" s="99">
        <f>VLOOKUP(C348,Sheet1!B:F,3,0)</f>
        <v>2</v>
      </c>
      <c r="S348" s="99"/>
      <c r="T348" s="99">
        <f>VLOOKUP(C348,Sheet1!B:F,4,0)</f>
        <v>0</v>
      </c>
      <c r="U348" s="99">
        <v>2</v>
      </c>
      <c r="V348" s="99">
        <v>0</v>
      </c>
      <c r="W348" s="123">
        <v>1</v>
      </c>
      <c r="X348" s="122">
        <f t="shared" si="11"/>
        <v>3</v>
      </c>
      <c r="Y348" s="98" t="s">
        <v>71</v>
      </c>
      <c r="Z348" s="196"/>
    </row>
    <row r="349" ht="36.75" spans="1:26">
      <c r="A349" s="282" t="s">
        <v>1028</v>
      </c>
      <c r="B349" s="91">
        <v>16</v>
      </c>
      <c r="C349" s="84" t="s">
        <v>1069</v>
      </c>
      <c r="D349" s="82">
        <f t="shared" si="10"/>
        <v>29.4125789473684</v>
      </c>
      <c r="E349" s="83" t="s">
        <v>1123</v>
      </c>
      <c r="F349" s="83" t="s">
        <v>1123</v>
      </c>
      <c r="G349" s="84" t="s">
        <v>1070</v>
      </c>
      <c r="H349" s="84" t="s">
        <v>1071</v>
      </c>
      <c r="I349" s="198">
        <v>4665.99</v>
      </c>
      <c r="J349" s="198">
        <v>34.12</v>
      </c>
      <c r="K349" s="198">
        <v>81.52</v>
      </c>
      <c r="L349" s="198">
        <v>33.62</v>
      </c>
      <c r="M349" s="198">
        <v>3.56</v>
      </c>
      <c r="N349" s="215">
        <v>25</v>
      </c>
      <c r="O349" s="213">
        <v>30.5</v>
      </c>
      <c r="P349" s="101">
        <v>1</v>
      </c>
      <c r="Q349" s="99">
        <f>VLOOKUP(C349,Sheet1!B:F,2,0)</f>
        <v>0</v>
      </c>
      <c r="R349" s="99">
        <f>VLOOKUP(C349,Sheet1!B:F,3,0)</f>
        <v>2</v>
      </c>
      <c r="S349" s="99"/>
      <c r="T349" s="99">
        <f>VLOOKUP(C349,Sheet1!B:F,4,0)</f>
        <v>0</v>
      </c>
      <c r="U349" s="99">
        <v>1</v>
      </c>
      <c r="V349" s="99">
        <v>0</v>
      </c>
      <c r="W349" s="122">
        <v>0</v>
      </c>
      <c r="X349" s="122">
        <f t="shared" si="11"/>
        <v>1</v>
      </c>
      <c r="Y349" s="98" t="s">
        <v>71</v>
      </c>
      <c r="Z349" s="196"/>
    </row>
    <row r="350" ht="36" spans="1:26">
      <c r="A350" s="282" t="s">
        <v>1028</v>
      </c>
      <c r="B350" s="91">
        <v>17</v>
      </c>
      <c r="C350" s="84" t="s">
        <v>1072</v>
      </c>
      <c r="D350" s="82">
        <f t="shared" si="10"/>
        <v>50.6234210526316</v>
      </c>
      <c r="E350" s="83" t="s">
        <v>1123</v>
      </c>
      <c r="F350" s="83" t="s">
        <v>1123</v>
      </c>
      <c r="G350" s="84" t="s">
        <v>1045</v>
      </c>
      <c r="H350" s="84" t="s">
        <v>1073</v>
      </c>
      <c r="I350" s="198">
        <v>10728</v>
      </c>
      <c r="J350" s="198">
        <v>48.44</v>
      </c>
      <c r="K350" s="198">
        <v>26.5</v>
      </c>
      <c r="L350" s="198">
        <v>51.45</v>
      </c>
      <c r="M350" s="198">
        <v>9.53</v>
      </c>
      <c r="N350" s="215">
        <v>33</v>
      </c>
      <c r="O350" s="213">
        <v>37.9</v>
      </c>
      <c r="P350" s="101">
        <v>4</v>
      </c>
      <c r="Q350" s="99">
        <f>VLOOKUP(C350,Sheet1!B:F,2,0)</f>
        <v>3</v>
      </c>
      <c r="R350" s="99">
        <f>VLOOKUP(C350,Sheet1!B:F,3,0)</f>
        <v>0</v>
      </c>
      <c r="S350" s="99"/>
      <c r="T350" s="99">
        <f>VLOOKUP(C350,Sheet1!B:F,4,0)</f>
        <v>0</v>
      </c>
      <c r="U350" s="99">
        <v>2</v>
      </c>
      <c r="V350" s="99">
        <v>1</v>
      </c>
      <c r="W350" s="123">
        <v>1</v>
      </c>
      <c r="X350" s="122">
        <f t="shared" si="11"/>
        <v>4</v>
      </c>
      <c r="Y350" s="98" t="s">
        <v>90</v>
      </c>
      <c r="Z350" s="196"/>
    </row>
    <row r="351" ht="36" spans="1:26">
      <c r="A351" s="282" t="s">
        <v>1028</v>
      </c>
      <c r="B351" s="91">
        <v>18</v>
      </c>
      <c r="C351" s="84" t="s">
        <v>1074</v>
      </c>
      <c r="D351" s="82">
        <f t="shared" si="10"/>
        <v>32.9078947368421</v>
      </c>
      <c r="E351" s="83" t="s">
        <v>1120</v>
      </c>
      <c r="F351" s="83" t="s">
        <v>12</v>
      </c>
      <c r="G351" s="84" t="s">
        <v>1075</v>
      </c>
      <c r="H351" s="84" t="s">
        <v>1076</v>
      </c>
      <c r="I351" s="198">
        <v>7644</v>
      </c>
      <c r="J351" s="198">
        <v>34</v>
      </c>
      <c r="K351" s="198">
        <v>35</v>
      </c>
      <c r="L351" s="198"/>
      <c r="M351" s="198"/>
      <c r="N351" s="215">
        <v>40</v>
      </c>
      <c r="O351" s="213">
        <v>33</v>
      </c>
      <c r="P351" s="101">
        <v>1</v>
      </c>
      <c r="Q351" s="99">
        <f>VLOOKUP(C351,Sheet1!B:F,2,0)</f>
        <v>3</v>
      </c>
      <c r="R351" s="99">
        <f>VLOOKUP(C351,Sheet1!B:F,3,0)</f>
        <v>2</v>
      </c>
      <c r="S351" s="99"/>
      <c r="T351" s="99">
        <f>VLOOKUP(C351,Sheet1!B:F,4,0)</f>
        <v>0</v>
      </c>
      <c r="U351" s="99">
        <v>1</v>
      </c>
      <c r="V351" s="99">
        <v>0</v>
      </c>
      <c r="W351" s="123">
        <v>1</v>
      </c>
      <c r="X351" s="122">
        <f t="shared" si="11"/>
        <v>2</v>
      </c>
      <c r="Y351" s="98" t="s">
        <v>90</v>
      </c>
      <c r="Z351" s="196"/>
    </row>
    <row r="352" ht="36" spans="1:26">
      <c r="A352" s="282" t="s">
        <v>1028</v>
      </c>
      <c r="B352" s="91">
        <v>19</v>
      </c>
      <c r="C352" s="84" t="s">
        <v>1077</v>
      </c>
      <c r="D352" s="82">
        <f t="shared" si="10"/>
        <v>35.5776315789474</v>
      </c>
      <c r="E352" s="83" t="s">
        <v>1120</v>
      </c>
      <c r="F352" s="83" t="s">
        <v>16</v>
      </c>
      <c r="G352" s="84" t="s">
        <v>1078</v>
      </c>
      <c r="H352" s="84" t="s">
        <v>1079</v>
      </c>
      <c r="I352" s="198">
        <v>5945.45</v>
      </c>
      <c r="J352" s="198">
        <v>29</v>
      </c>
      <c r="K352" s="198">
        <v>63</v>
      </c>
      <c r="L352" s="198">
        <v>69.67</v>
      </c>
      <c r="M352" s="198">
        <v>6</v>
      </c>
      <c r="N352" s="215">
        <v>22</v>
      </c>
      <c r="O352" s="213">
        <v>22</v>
      </c>
      <c r="P352" s="101">
        <v>3</v>
      </c>
      <c r="Q352" s="99">
        <f>VLOOKUP(C352,Sheet1!B:F,2,0)</f>
        <v>3</v>
      </c>
      <c r="R352" s="99">
        <f>VLOOKUP(C352,Sheet1!B:F,3,0)</f>
        <v>0</v>
      </c>
      <c r="S352" s="99"/>
      <c r="T352" s="99">
        <f>VLOOKUP(C352,Sheet1!B:F,4,0)</f>
        <v>0</v>
      </c>
      <c r="U352" s="99">
        <v>2</v>
      </c>
      <c r="V352" s="99">
        <v>0</v>
      </c>
      <c r="W352" s="123">
        <v>1</v>
      </c>
      <c r="X352" s="122">
        <f t="shared" si="11"/>
        <v>3</v>
      </c>
      <c r="Y352" s="98" t="s">
        <v>71</v>
      </c>
      <c r="Z352" s="196"/>
    </row>
    <row r="353" ht="24" spans="1:26">
      <c r="A353" s="282" t="s">
        <v>1028</v>
      </c>
      <c r="B353" s="91">
        <v>20</v>
      </c>
      <c r="C353" s="84" t="s">
        <v>1080</v>
      </c>
      <c r="D353" s="82">
        <f t="shared" si="10"/>
        <v>42.0573684210526</v>
      </c>
      <c r="E353" s="83" t="s">
        <v>1120</v>
      </c>
      <c r="F353" s="83" t="s">
        <v>36</v>
      </c>
      <c r="G353" s="84" t="s">
        <v>36</v>
      </c>
      <c r="H353" s="88" t="s">
        <v>1081</v>
      </c>
      <c r="I353" s="198">
        <v>8320.1</v>
      </c>
      <c r="J353" s="198">
        <v>39.6</v>
      </c>
      <c r="K353" s="198">
        <v>77.7</v>
      </c>
      <c r="L353" s="198">
        <v>19.4</v>
      </c>
      <c r="M353" s="198">
        <v>5.2</v>
      </c>
      <c r="N353" s="215">
        <v>47</v>
      </c>
      <c r="O353" s="213">
        <v>30</v>
      </c>
      <c r="P353" s="101">
        <v>1</v>
      </c>
      <c r="Q353" s="99">
        <f>VLOOKUP(C353,Sheet1!B:F,2,0)</f>
        <v>4</v>
      </c>
      <c r="R353" s="99">
        <f>VLOOKUP(C353,Sheet1!B:F,3,0)</f>
        <v>0</v>
      </c>
      <c r="S353" s="99"/>
      <c r="T353" s="99">
        <f>VLOOKUP(C353,Sheet1!B:F,4,0)</f>
        <v>0</v>
      </c>
      <c r="U353" s="99">
        <v>1</v>
      </c>
      <c r="V353" s="99">
        <v>3</v>
      </c>
      <c r="W353" s="122">
        <v>0</v>
      </c>
      <c r="X353" s="122">
        <f t="shared" si="11"/>
        <v>4</v>
      </c>
      <c r="Y353" s="98" t="s">
        <v>1041</v>
      </c>
      <c r="Z353" s="196"/>
    </row>
    <row r="354" spans="1:26">
      <c r="A354" s="282" t="s">
        <v>1028</v>
      </c>
      <c r="B354" s="91">
        <v>21</v>
      </c>
      <c r="C354" s="84" t="s">
        <v>1082</v>
      </c>
      <c r="D354" s="82">
        <f t="shared" si="10"/>
        <v>22.53875</v>
      </c>
      <c r="E354" s="83" t="s">
        <v>1123</v>
      </c>
      <c r="F354" s="83" t="s">
        <v>1123</v>
      </c>
      <c r="G354" s="84" t="s">
        <v>1035</v>
      </c>
      <c r="H354" s="84" t="s">
        <v>1083</v>
      </c>
      <c r="I354" s="198">
        <v>7215</v>
      </c>
      <c r="J354" s="198">
        <v>32.31</v>
      </c>
      <c r="K354" s="198">
        <v>15</v>
      </c>
      <c r="L354" s="198">
        <v>6.91</v>
      </c>
      <c r="M354" s="198">
        <v>2.67</v>
      </c>
      <c r="N354" s="215">
        <v>9</v>
      </c>
      <c r="O354" s="213">
        <v>56</v>
      </c>
      <c r="P354" s="101">
        <v>2</v>
      </c>
      <c r="Q354" s="99">
        <f>VLOOKUP(C354,Sheet1!B:F,2,0)</f>
        <v>0</v>
      </c>
      <c r="R354" s="99">
        <f>VLOOKUP(C354,Sheet1!B:F,3,0)</f>
        <v>2</v>
      </c>
      <c r="S354" s="99"/>
      <c r="T354" s="99">
        <f>VLOOKUP(C354,Sheet1!B:F,4,0)</f>
        <v>0</v>
      </c>
      <c r="U354" s="99">
        <v>0</v>
      </c>
      <c r="V354" s="99">
        <v>0</v>
      </c>
      <c r="W354" s="122">
        <v>0</v>
      </c>
      <c r="X354" s="122">
        <f t="shared" si="11"/>
        <v>0</v>
      </c>
      <c r="Y354" s="98" t="s">
        <v>71</v>
      </c>
      <c r="Z354" s="196"/>
    </row>
    <row r="355" ht="24" spans="1:26">
      <c r="A355" s="282" t="s">
        <v>1028</v>
      </c>
      <c r="B355" s="91">
        <v>22</v>
      </c>
      <c r="C355" s="84" t="s">
        <v>1084</v>
      </c>
      <c r="D355" s="82">
        <f t="shared" si="10"/>
        <v>35.1940657894737</v>
      </c>
      <c r="E355" s="83" t="s">
        <v>1123</v>
      </c>
      <c r="F355" s="83" t="s">
        <v>1123</v>
      </c>
      <c r="G355" s="84" t="s">
        <v>1056</v>
      </c>
      <c r="H355" s="84" t="s">
        <v>1085</v>
      </c>
      <c r="I355" s="198">
        <v>10824.28</v>
      </c>
      <c r="J355" s="198">
        <v>30.75</v>
      </c>
      <c r="K355" s="198">
        <v>100.78</v>
      </c>
      <c r="L355" s="198">
        <v>51.23</v>
      </c>
      <c r="M355" s="198">
        <v>6.31</v>
      </c>
      <c r="N355" s="215">
        <v>29</v>
      </c>
      <c r="O355" s="213">
        <v>15</v>
      </c>
      <c r="P355" s="101">
        <v>0</v>
      </c>
      <c r="Q355" s="99">
        <f>VLOOKUP(C355,Sheet1!B:F,2,0)</f>
        <v>2</v>
      </c>
      <c r="R355" s="99">
        <f>VLOOKUP(C355,Sheet1!B:F,3,0)</f>
        <v>0</v>
      </c>
      <c r="S355" s="99"/>
      <c r="T355" s="99">
        <f>VLOOKUP(C355,Sheet1!B:F,4,0)</f>
        <v>0</v>
      </c>
      <c r="U355" s="99">
        <v>1</v>
      </c>
      <c r="V355" s="99">
        <v>0</v>
      </c>
      <c r="W355" s="122">
        <v>0</v>
      </c>
      <c r="X355" s="122">
        <f t="shared" si="11"/>
        <v>1</v>
      </c>
      <c r="Y355" s="98" t="s">
        <v>1041</v>
      </c>
      <c r="Z355" s="196"/>
    </row>
    <row r="356" ht="24" spans="1:26">
      <c r="A356" s="282" t="s">
        <v>1028</v>
      </c>
      <c r="B356" s="91">
        <v>23</v>
      </c>
      <c r="C356" s="84" t="s">
        <v>1086</v>
      </c>
      <c r="D356" s="82">
        <f t="shared" si="10"/>
        <v>39</v>
      </c>
      <c r="E356" s="83" t="s">
        <v>1120</v>
      </c>
      <c r="F356" s="83" t="s">
        <v>22</v>
      </c>
      <c r="G356" s="84" t="s">
        <v>1087</v>
      </c>
      <c r="H356" s="84" t="s">
        <v>1088</v>
      </c>
      <c r="I356" s="198">
        <v>83188</v>
      </c>
      <c r="J356" s="290"/>
      <c r="K356" s="290"/>
      <c r="L356" s="198">
        <v>516.53</v>
      </c>
      <c r="M356" s="198">
        <v>2.35</v>
      </c>
      <c r="N356" s="215">
        <v>84</v>
      </c>
      <c r="O356" s="213">
        <v>26.8</v>
      </c>
      <c r="P356" s="101">
        <v>1</v>
      </c>
      <c r="Q356" s="99">
        <f>VLOOKUP(C356,Sheet1!B:F,2,0)</f>
        <v>6</v>
      </c>
      <c r="R356" s="99">
        <f>VLOOKUP(C356,Sheet1!B:F,3,0)</f>
        <v>0</v>
      </c>
      <c r="S356" s="99"/>
      <c r="T356" s="99">
        <f>VLOOKUP(C356,Sheet1!B:F,4,0)</f>
        <v>0</v>
      </c>
      <c r="U356" s="99">
        <v>1</v>
      </c>
      <c r="V356" s="99">
        <v>1</v>
      </c>
      <c r="W356" s="123">
        <v>1</v>
      </c>
      <c r="X356" s="122">
        <f t="shared" si="11"/>
        <v>3</v>
      </c>
      <c r="Y356" s="98" t="s">
        <v>71</v>
      </c>
      <c r="Z356" s="196"/>
    </row>
    <row r="357" ht="60" spans="1:26">
      <c r="A357" s="282" t="s">
        <v>1028</v>
      </c>
      <c r="B357" s="91">
        <v>24</v>
      </c>
      <c r="C357" s="84" t="s">
        <v>1089</v>
      </c>
      <c r="D357" s="82">
        <f t="shared" si="10"/>
        <v>40.6322368421053</v>
      </c>
      <c r="E357" s="83" t="s">
        <v>1123</v>
      </c>
      <c r="F357" s="83" t="s">
        <v>1123</v>
      </c>
      <c r="G357" s="84" t="s">
        <v>1090</v>
      </c>
      <c r="H357" s="84" t="s">
        <v>1091</v>
      </c>
      <c r="I357" s="198">
        <v>10946.92</v>
      </c>
      <c r="J357" s="198">
        <v>31.5</v>
      </c>
      <c r="K357" s="198">
        <v>38.5</v>
      </c>
      <c r="L357" s="198">
        <v>49</v>
      </c>
      <c r="M357" s="198">
        <v>4.6</v>
      </c>
      <c r="N357" s="215">
        <v>24</v>
      </c>
      <c r="O357" s="213">
        <v>11</v>
      </c>
      <c r="P357" s="101">
        <v>1</v>
      </c>
      <c r="Q357" s="99">
        <f>VLOOKUP(C357,Sheet1!B:F,2,0)</f>
        <v>0</v>
      </c>
      <c r="R357" s="99">
        <f>VLOOKUP(C357,Sheet1!B:F,3,0)</f>
        <v>9</v>
      </c>
      <c r="S357" s="99"/>
      <c r="T357" s="99">
        <f>VLOOKUP(C357,Sheet1!B:F,4,0)</f>
        <v>1</v>
      </c>
      <c r="U357" s="99">
        <v>2</v>
      </c>
      <c r="V357" s="99">
        <v>1</v>
      </c>
      <c r="W357" s="122">
        <v>0</v>
      </c>
      <c r="X357" s="122">
        <f t="shared" si="11"/>
        <v>3</v>
      </c>
      <c r="Y357" s="98" t="s">
        <v>90</v>
      </c>
      <c r="Z357" s="196"/>
    </row>
    <row r="358" ht="36" spans="1:26">
      <c r="A358" s="282" t="s">
        <v>1028</v>
      </c>
      <c r="B358" s="91">
        <v>25</v>
      </c>
      <c r="C358" s="84" t="s">
        <v>1092</v>
      </c>
      <c r="D358" s="82">
        <f t="shared" si="10"/>
        <v>42</v>
      </c>
      <c r="E358" s="83" t="s">
        <v>1120</v>
      </c>
      <c r="F358" s="83" t="s">
        <v>30</v>
      </c>
      <c r="G358" s="84" t="s">
        <v>1093</v>
      </c>
      <c r="H358" s="84" t="s">
        <v>1094</v>
      </c>
      <c r="I358" s="198">
        <v>3636.92</v>
      </c>
      <c r="J358" s="198">
        <v>106.54</v>
      </c>
      <c r="K358" s="198">
        <v>18.14</v>
      </c>
      <c r="L358" s="198">
        <v>56.14</v>
      </c>
      <c r="M358" s="198">
        <v>8.11</v>
      </c>
      <c r="N358" s="215">
        <v>12</v>
      </c>
      <c r="O358" s="213">
        <v>11.5</v>
      </c>
      <c r="P358" s="101">
        <v>1</v>
      </c>
      <c r="Q358" s="99">
        <f>VLOOKUP(C358,Sheet1!B:F,2,0)</f>
        <v>0</v>
      </c>
      <c r="R358" s="99">
        <f>VLOOKUP(C358,Sheet1!B:F,3,0)</f>
        <v>14</v>
      </c>
      <c r="S358" s="99"/>
      <c r="T358" s="99">
        <f>VLOOKUP(C358,Sheet1!B:F,4,0)</f>
        <v>0</v>
      </c>
      <c r="U358" s="99">
        <v>0</v>
      </c>
      <c r="V358" s="99">
        <v>0</v>
      </c>
      <c r="W358" s="123">
        <v>1</v>
      </c>
      <c r="X358" s="122">
        <f t="shared" si="11"/>
        <v>1</v>
      </c>
      <c r="Y358" s="98" t="s">
        <v>71</v>
      </c>
      <c r="Z358" s="196"/>
    </row>
    <row r="359" ht="24" spans="1:26">
      <c r="A359" s="282" t="s">
        <v>1028</v>
      </c>
      <c r="B359" s="91">
        <v>26</v>
      </c>
      <c r="C359" s="84" t="s">
        <v>1095</v>
      </c>
      <c r="D359" s="82">
        <f t="shared" si="10"/>
        <v>48.9465789473684</v>
      </c>
      <c r="E359" s="83" t="s">
        <v>1123</v>
      </c>
      <c r="F359" s="83" t="s">
        <v>1123</v>
      </c>
      <c r="G359" s="84" t="s">
        <v>1003</v>
      </c>
      <c r="H359" s="84" t="s">
        <v>1096</v>
      </c>
      <c r="I359" s="198">
        <v>18919.87</v>
      </c>
      <c r="J359" s="198">
        <v>25.4</v>
      </c>
      <c r="K359" s="198">
        <v>45.8</v>
      </c>
      <c r="L359" s="198">
        <v>21</v>
      </c>
      <c r="M359" s="198">
        <v>4.12</v>
      </c>
      <c r="N359" s="215">
        <v>80</v>
      </c>
      <c r="O359" s="213">
        <v>20</v>
      </c>
      <c r="P359" s="101">
        <v>4</v>
      </c>
      <c r="Q359" s="99">
        <f>VLOOKUP(C359,Sheet1!B:F,2,0)</f>
        <v>18</v>
      </c>
      <c r="R359" s="99">
        <f>VLOOKUP(C359,Sheet1!B:F,3,0)</f>
        <v>28</v>
      </c>
      <c r="S359" s="99"/>
      <c r="T359" s="99">
        <f>VLOOKUP(C359,Sheet1!B:F,4,0)</f>
        <v>0</v>
      </c>
      <c r="U359" s="99">
        <v>1</v>
      </c>
      <c r="V359" s="99">
        <v>2</v>
      </c>
      <c r="W359" s="122">
        <v>0</v>
      </c>
      <c r="X359" s="122">
        <f t="shared" si="11"/>
        <v>3</v>
      </c>
      <c r="Y359" s="98" t="s">
        <v>90</v>
      </c>
      <c r="Z359" s="196"/>
    </row>
    <row r="360" spans="1:26">
      <c r="A360" s="282" t="s">
        <v>1028</v>
      </c>
      <c r="B360" s="91">
        <v>27</v>
      </c>
      <c r="C360" s="84" t="s">
        <v>1097</v>
      </c>
      <c r="D360" s="82">
        <f t="shared" si="10"/>
        <v>54.8086052631579</v>
      </c>
      <c r="E360" s="83" t="s">
        <v>1123</v>
      </c>
      <c r="F360" s="83" t="s">
        <v>1123</v>
      </c>
      <c r="G360" s="84" t="s">
        <v>1003</v>
      </c>
      <c r="H360" s="84" t="s">
        <v>1098</v>
      </c>
      <c r="I360" s="198">
        <v>25841.52</v>
      </c>
      <c r="J360" s="198">
        <v>97.46</v>
      </c>
      <c r="K360" s="198">
        <v>126.98</v>
      </c>
      <c r="L360" s="198">
        <v>153.9</v>
      </c>
      <c r="M360" s="198">
        <v>3.95</v>
      </c>
      <c r="N360" s="215">
        <v>76</v>
      </c>
      <c r="O360" s="213">
        <v>21.8</v>
      </c>
      <c r="P360" s="101">
        <v>2</v>
      </c>
      <c r="Q360" s="99">
        <f>VLOOKUP(C360,Sheet1!B:F,2,0)</f>
        <v>3</v>
      </c>
      <c r="R360" s="99">
        <f>VLOOKUP(C360,Sheet1!B:F,3,0)</f>
        <v>0</v>
      </c>
      <c r="S360" s="99"/>
      <c r="T360" s="99">
        <f>VLOOKUP(C360,Sheet1!B:F,4,0)</f>
        <v>1</v>
      </c>
      <c r="U360" s="99">
        <v>1</v>
      </c>
      <c r="V360" s="99">
        <v>0</v>
      </c>
      <c r="W360" s="123">
        <v>1</v>
      </c>
      <c r="X360" s="122">
        <f t="shared" si="11"/>
        <v>2</v>
      </c>
      <c r="Y360" s="98" t="s">
        <v>71</v>
      </c>
      <c r="Z360" s="196"/>
    </row>
    <row r="361" ht="60.75" spans="1:26">
      <c r="A361" s="282" t="s">
        <v>1028</v>
      </c>
      <c r="B361" s="91">
        <v>28</v>
      </c>
      <c r="C361" s="84" t="s">
        <v>1099</v>
      </c>
      <c r="D361" s="82">
        <f t="shared" si="10"/>
        <v>57.4926578947368</v>
      </c>
      <c r="E361" s="83" t="s">
        <v>1120</v>
      </c>
      <c r="F361" s="83" t="s">
        <v>30</v>
      </c>
      <c r="G361" s="84" t="s">
        <v>1093</v>
      </c>
      <c r="H361" s="84" t="s">
        <v>1100</v>
      </c>
      <c r="I361" s="198">
        <v>3916.43</v>
      </c>
      <c r="J361" s="198">
        <v>73.18</v>
      </c>
      <c r="K361" s="198">
        <v>100.29</v>
      </c>
      <c r="L361" s="198">
        <v>64.23</v>
      </c>
      <c r="M361" s="198">
        <v>12.91</v>
      </c>
      <c r="N361" s="215">
        <v>32</v>
      </c>
      <c r="O361" s="213">
        <v>14.88</v>
      </c>
      <c r="P361" s="101">
        <v>1</v>
      </c>
      <c r="Q361" s="99">
        <f>VLOOKUP(C361,Sheet1!B:F,2,0)</f>
        <v>0</v>
      </c>
      <c r="R361" s="99">
        <f>VLOOKUP(C361,Sheet1!B:F,3,0)</f>
        <v>38</v>
      </c>
      <c r="S361" s="99"/>
      <c r="T361" s="99">
        <f>VLOOKUP(C361,Sheet1!B:F,4,0)</f>
        <v>1</v>
      </c>
      <c r="U361" s="99">
        <v>2</v>
      </c>
      <c r="V361" s="99">
        <v>1</v>
      </c>
      <c r="W361" s="123">
        <v>1</v>
      </c>
      <c r="X361" s="122">
        <f t="shared" si="11"/>
        <v>4</v>
      </c>
      <c r="Y361" s="98" t="s">
        <v>90</v>
      </c>
      <c r="Z361" s="196"/>
    </row>
    <row r="362" ht="24" spans="1:26">
      <c r="A362" s="282" t="s">
        <v>1028</v>
      </c>
      <c r="B362" s="91">
        <v>29</v>
      </c>
      <c r="C362" s="84" t="s">
        <v>1101</v>
      </c>
      <c r="D362" s="82">
        <f t="shared" si="10"/>
        <v>62.288</v>
      </c>
      <c r="E362" s="83" t="s">
        <v>1120</v>
      </c>
      <c r="F362" s="83" t="s">
        <v>22</v>
      </c>
      <c r="G362" s="84" t="s">
        <v>1032</v>
      </c>
      <c r="H362" s="84" t="s">
        <v>1102</v>
      </c>
      <c r="I362" s="198">
        <v>35491.4</v>
      </c>
      <c r="J362" s="198">
        <v>25.44</v>
      </c>
      <c r="K362" s="198">
        <v>172.76</v>
      </c>
      <c r="L362" s="198">
        <v>59.06</v>
      </c>
      <c r="M362" s="198">
        <v>3.18</v>
      </c>
      <c r="N362" s="215">
        <v>62</v>
      </c>
      <c r="O362" s="213">
        <v>14.35</v>
      </c>
      <c r="P362" s="101">
        <v>1</v>
      </c>
      <c r="Q362" s="99">
        <f>VLOOKUP(C362,Sheet1!B:F,2,0)</f>
        <v>11</v>
      </c>
      <c r="R362" s="99">
        <f>VLOOKUP(C362,Sheet1!B:F,3,0)</f>
        <v>5</v>
      </c>
      <c r="S362" s="99"/>
      <c r="T362" s="99">
        <f>VLOOKUP(C362,Sheet1!B:F,4,0)</f>
        <v>2</v>
      </c>
      <c r="U362" s="99">
        <v>1</v>
      </c>
      <c r="V362" s="99">
        <v>1</v>
      </c>
      <c r="W362" s="122">
        <v>0</v>
      </c>
      <c r="X362" s="122">
        <f t="shared" si="11"/>
        <v>2</v>
      </c>
      <c r="Y362" s="98" t="s">
        <v>71</v>
      </c>
      <c r="Z362" s="196"/>
    </row>
    <row r="363" ht="24" spans="1:26">
      <c r="A363" s="282" t="s">
        <v>1028</v>
      </c>
      <c r="B363" s="91">
        <v>30</v>
      </c>
      <c r="C363" s="84" t="s">
        <v>1103</v>
      </c>
      <c r="D363" s="82">
        <f t="shared" si="10"/>
        <v>53.375</v>
      </c>
      <c r="E363" s="83" t="s">
        <v>1120</v>
      </c>
      <c r="F363" s="83" t="s">
        <v>22</v>
      </c>
      <c r="G363" s="84" t="s">
        <v>1104</v>
      </c>
      <c r="H363" s="84" t="s">
        <v>1105</v>
      </c>
      <c r="I363" s="198">
        <v>6087.7</v>
      </c>
      <c r="J363" s="198">
        <v>63</v>
      </c>
      <c r="K363" s="198">
        <v>1669</v>
      </c>
      <c r="L363" s="198">
        <v>27</v>
      </c>
      <c r="M363" s="198">
        <v>13.87</v>
      </c>
      <c r="N363" s="215">
        <v>13</v>
      </c>
      <c r="O363" s="213">
        <v>12.6</v>
      </c>
      <c r="P363" s="101">
        <v>13</v>
      </c>
      <c r="Q363" s="99">
        <f>VLOOKUP(C363,Sheet1!B:F,2,0)</f>
        <v>2</v>
      </c>
      <c r="R363" s="99">
        <f>VLOOKUP(C363,Sheet1!B:F,3,0)</f>
        <v>2</v>
      </c>
      <c r="S363" s="99"/>
      <c r="T363" s="99">
        <f>VLOOKUP(C363,Sheet1!B:F,4,0)</f>
        <v>5</v>
      </c>
      <c r="U363" s="99">
        <v>0</v>
      </c>
      <c r="V363" s="99">
        <v>0</v>
      </c>
      <c r="W363" s="123">
        <v>1</v>
      </c>
      <c r="X363" s="122">
        <f t="shared" si="11"/>
        <v>1</v>
      </c>
      <c r="Y363" s="98" t="s">
        <v>90</v>
      </c>
      <c r="Z363" s="196"/>
    </row>
    <row r="364" ht="48" spans="1:26">
      <c r="A364" s="282" t="s">
        <v>1028</v>
      </c>
      <c r="B364" s="91">
        <v>31</v>
      </c>
      <c r="C364" s="84" t="s">
        <v>1106</v>
      </c>
      <c r="D364" s="82">
        <f t="shared" si="10"/>
        <v>49.1386184210526</v>
      </c>
      <c r="E364" s="83" t="s">
        <v>1120</v>
      </c>
      <c r="F364" s="83" t="s">
        <v>10</v>
      </c>
      <c r="G364" s="84" t="s">
        <v>1107</v>
      </c>
      <c r="H364" s="84" t="s">
        <v>1108</v>
      </c>
      <c r="I364" s="198">
        <v>19556</v>
      </c>
      <c r="J364" s="198">
        <v>28.25</v>
      </c>
      <c r="K364" s="198">
        <v>30.2</v>
      </c>
      <c r="L364" s="198">
        <v>10</v>
      </c>
      <c r="M364" s="198">
        <v>4.1</v>
      </c>
      <c r="N364" s="215">
        <v>135</v>
      </c>
      <c r="O364" s="213">
        <v>32</v>
      </c>
      <c r="P364" s="101">
        <v>3</v>
      </c>
      <c r="Q364" s="99">
        <f>VLOOKUP(C364,Sheet1!B:F,2,0)</f>
        <v>0</v>
      </c>
      <c r="R364" s="99">
        <f>VLOOKUP(C364,Sheet1!B:F,3,0)</f>
        <v>38</v>
      </c>
      <c r="S364" s="99"/>
      <c r="T364" s="99">
        <f>VLOOKUP(C364,Sheet1!B:F,4,0)</f>
        <v>0</v>
      </c>
      <c r="U364" s="99">
        <v>1</v>
      </c>
      <c r="V364" s="99">
        <v>0</v>
      </c>
      <c r="W364" s="123">
        <v>1</v>
      </c>
      <c r="X364" s="122">
        <f t="shared" si="11"/>
        <v>2</v>
      </c>
      <c r="Y364" s="98" t="s">
        <v>71</v>
      </c>
      <c r="Z364" s="196"/>
    </row>
    <row r="365" ht="24" spans="1:26">
      <c r="A365" s="282" t="s">
        <v>1028</v>
      </c>
      <c r="B365" s="91">
        <v>32</v>
      </c>
      <c r="C365" s="84" t="s">
        <v>1109</v>
      </c>
      <c r="D365" s="82">
        <f t="shared" si="10"/>
        <v>50.3402105263158</v>
      </c>
      <c r="E365" s="83" t="s">
        <v>1123</v>
      </c>
      <c r="F365" s="83" t="s">
        <v>1123</v>
      </c>
      <c r="G365" s="84" t="s">
        <v>1093</v>
      </c>
      <c r="H365" s="84" t="s">
        <v>1110</v>
      </c>
      <c r="I365" s="198">
        <v>610.28</v>
      </c>
      <c r="J365" s="198">
        <v>268.98</v>
      </c>
      <c r="K365" s="198">
        <v>52.32</v>
      </c>
      <c r="L365" s="198">
        <v>261.52</v>
      </c>
      <c r="M365" s="198">
        <v>5.6</v>
      </c>
      <c r="N365" s="215">
        <v>20</v>
      </c>
      <c r="O365" s="213">
        <v>24.69</v>
      </c>
      <c r="P365" s="101">
        <v>1</v>
      </c>
      <c r="Q365" s="99">
        <f>VLOOKUP(C365,Sheet1!B:F,2,0)</f>
        <v>4</v>
      </c>
      <c r="R365" s="99">
        <f>VLOOKUP(C365,Sheet1!B:F,3,0)</f>
        <v>2</v>
      </c>
      <c r="S365" s="99"/>
      <c r="T365" s="99">
        <f>VLOOKUP(C365,Sheet1!B:F,4,0)</f>
        <v>2</v>
      </c>
      <c r="U365" s="99">
        <v>0</v>
      </c>
      <c r="V365" s="99">
        <v>0</v>
      </c>
      <c r="W365" s="123">
        <v>1</v>
      </c>
      <c r="X365" s="122">
        <f t="shared" si="11"/>
        <v>1</v>
      </c>
      <c r="Y365" s="98" t="s">
        <v>90</v>
      </c>
      <c r="Z365" s="196"/>
    </row>
    <row r="366" ht="24" spans="1:26">
      <c r="A366" s="282" t="s">
        <v>1028</v>
      </c>
      <c r="B366" s="91">
        <v>33</v>
      </c>
      <c r="C366" s="84" t="s">
        <v>1111</v>
      </c>
      <c r="D366" s="82">
        <f t="shared" si="10"/>
        <v>39.5911578947368</v>
      </c>
      <c r="E366" s="83" t="s">
        <v>1123</v>
      </c>
      <c r="F366" s="83" t="s">
        <v>1123</v>
      </c>
      <c r="G366" s="84" t="s">
        <v>1112</v>
      </c>
      <c r="H366" s="84" t="s">
        <v>1113</v>
      </c>
      <c r="I366" s="198">
        <v>5860</v>
      </c>
      <c r="J366" s="198">
        <v>34.24</v>
      </c>
      <c r="K366" s="198">
        <v>192.06</v>
      </c>
      <c r="L366" s="198">
        <v>45.89</v>
      </c>
      <c r="M366" s="198">
        <v>5.69</v>
      </c>
      <c r="N366" s="215">
        <v>63</v>
      </c>
      <c r="O366" s="213">
        <v>38.2</v>
      </c>
      <c r="P366" s="101">
        <v>3</v>
      </c>
      <c r="Q366" s="99">
        <f>VLOOKUP(C366,Sheet1!B:F,2,0)</f>
        <v>5</v>
      </c>
      <c r="R366" s="99">
        <f>VLOOKUP(C366,Sheet1!B:F,3,0)</f>
        <v>0</v>
      </c>
      <c r="S366" s="99"/>
      <c r="T366" s="99">
        <f>VLOOKUP(C366,Sheet1!B:F,4,0)</f>
        <v>0</v>
      </c>
      <c r="U366" s="99">
        <v>2</v>
      </c>
      <c r="V366" s="99">
        <v>0</v>
      </c>
      <c r="W366" s="123">
        <v>1</v>
      </c>
      <c r="X366" s="122">
        <f t="shared" si="11"/>
        <v>3</v>
      </c>
      <c r="Y366" s="98" t="s">
        <v>71</v>
      </c>
      <c r="Z366" s="196"/>
    </row>
    <row r="367" spans="1:26">
      <c r="A367" s="283"/>
      <c r="B367" s="68"/>
      <c r="C367" s="284"/>
      <c r="D367" s="285"/>
      <c r="E367" s="284"/>
      <c r="F367" s="284"/>
      <c r="G367" s="284"/>
      <c r="H367" s="284"/>
      <c r="I367" s="291"/>
      <c r="J367" s="291"/>
      <c r="K367" s="291"/>
      <c r="L367" s="291"/>
      <c r="M367" s="291"/>
      <c r="N367" s="292"/>
      <c r="O367" s="293"/>
      <c r="P367" s="294"/>
      <c r="Q367" s="297"/>
      <c r="R367" s="297"/>
      <c r="S367" s="297"/>
      <c r="T367" s="297"/>
      <c r="U367" s="297"/>
      <c r="V367" s="297"/>
      <c r="W367" s="297"/>
      <c r="X367" s="297"/>
      <c r="Y367" s="300"/>
      <c r="Z367" s="196"/>
    </row>
    <row r="368" spans="1:26">
      <c r="A368" s="283"/>
      <c r="B368" s="68"/>
      <c r="C368" s="284"/>
      <c r="D368" s="285"/>
      <c r="E368" s="284"/>
      <c r="F368" s="284"/>
      <c r="G368" s="284"/>
      <c r="H368" s="284"/>
      <c r="I368" s="291"/>
      <c r="J368" s="291"/>
      <c r="K368" s="291"/>
      <c r="L368" s="291"/>
      <c r="M368" s="291"/>
      <c r="N368" s="292"/>
      <c r="O368" s="293"/>
      <c r="P368" s="294"/>
      <c r="Q368" s="297"/>
      <c r="R368" s="297"/>
      <c r="S368" s="297"/>
      <c r="T368" s="297"/>
      <c r="U368" s="297"/>
      <c r="V368" s="297"/>
      <c r="W368" s="297"/>
      <c r="X368" s="297"/>
      <c r="Y368" s="300"/>
      <c r="Z368" s="196"/>
    </row>
    <row r="369" spans="1:26">
      <c r="A369" s="283"/>
      <c r="B369" s="68"/>
      <c r="C369" s="284"/>
      <c r="D369" s="285"/>
      <c r="E369" s="284"/>
      <c r="F369" s="284"/>
      <c r="G369" s="284"/>
      <c r="H369" s="284"/>
      <c r="I369" s="291"/>
      <c r="J369" s="291"/>
      <c r="K369" s="291"/>
      <c r="L369" s="291"/>
      <c r="M369" s="291"/>
      <c r="N369" s="292"/>
      <c r="O369" s="293"/>
      <c r="P369" s="294"/>
      <c r="Q369" s="297"/>
      <c r="R369" s="297"/>
      <c r="S369" s="297"/>
      <c r="T369" s="297"/>
      <c r="U369" s="297"/>
      <c r="V369" s="297"/>
      <c r="W369" s="297"/>
      <c r="X369" s="297"/>
      <c r="Y369" s="300"/>
      <c r="Z369" s="196"/>
    </row>
    <row r="370" spans="1:26">
      <c r="A370" s="283"/>
      <c r="B370" s="68"/>
      <c r="C370" s="284"/>
      <c r="D370" s="285"/>
      <c r="E370" s="284"/>
      <c r="F370" s="284"/>
      <c r="G370" s="284"/>
      <c r="H370" s="284"/>
      <c r="I370" s="291"/>
      <c r="J370" s="291"/>
      <c r="K370" s="291"/>
      <c r="L370" s="291"/>
      <c r="M370" s="291"/>
      <c r="N370" s="292"/>
      <c r="O370" s="293"/>
      <c r="P370" s="294"/>
      <c r="Q370" s="297"/>
      <c r="R370" s="297"/>
      <c r="S370" s="297"/>
      <c r="T370" s="297"/>
      <c r="U370" s="297"/>
      <c r="V370" s="297"/>
      <c r="W370" s="297"/>
      <c r="X370" s="297"/>
      <c r="Y370" s="300"/>
      <c r="Z370" s="196"/>
    </row>
    <row r="371" spans="1:26">
      <c r="A371" s="283"/>
      <c r="B371" s="68"/>
      <c r="C371" s="284"/>
      <c r="D371" s="285"/>
      <c r="E371" s="284"/>
      <c r="F371" s="284"/>
      <c r="G371" s="284"/>
      <c r="H371" s="284"/>
      <c r="I371" s="291"/>
      <c r="J371" s="291"/>
      <c r="K371" s="291"/>
      <c r="L371" s="291"/>
      <c r="M371" s="291"/>
      <c r="N371" s="292"/>
      <c r="O371" s="293"/>
      <c r="P371" s="294"/>
      <c r="Q371" s="297"/>
      <c r="R371" s="297"/>
      <c r="S371" s="297"/>
      <c r="T371" s="297"/>
      <c r="U371" s="297"/>
      <c r="V371" s="297"/>
      <c r="W371" s="297"/>
      <c r="X371" s="297"/>
      <c r="Y371" s="300"/>
      <c r="Z371" s="196"/>
    </row>
    <row r="372" spans="1:26">
      <c r="A372" s="286"/>
      <c r="B372" s="68"/>
      <c r="C372" s="68"/>
      <c r="D372" s="285"/>
      <c r="E372" s="284"/>
      <c r="F372" s="284"/>
      <c r="G372" s="284"/>
      <c r="H372" s="284"/>
      <c r="I372" s="291"/>
      <c r="J372" s="291"/>
      <c r="K372" s="291"/>
      <c r="L372" s="291"/>
      <c r="M372" s="291"/>
      <c r="N372" s="292"/>
      <c r="O372" s="293"/>
      <c r="P372" s="294"/>
      <c r="Q372" s="297"/>
      <c r="R372" s="297"/>
      <c r="S372" s="297"/>
      <c r="T372" s="297"/>
      <c r="U372" s="297"/>
      <c r="V372" s="297"/>
      <c r="W372" s="297"/>
      <c r="X372" s="297"/>
      <c r="Y372" s="300"/>
      <c r="Z372" s="196"/>
    </row>
    <row r="373" spans="1:25">
      <c r="A373" s="16" t="s">
        <v>43</v>
      </c>
      <c r="B373" s="16" t="s">
        <v>44</v>
      </c>
      <c r="C373" s="16" t="s">
        <v>45</v>
      </c>
      <c r="D373" s="15" t="s">
        <v>1115</v>
      </c>
      <c r="E373" s="15" t="s">
        <v>0</v>
      </c>
      <c r="F373" s="76" t="s">
        <v>1116</v>
      </c>
      <c r="G373" s="16" t="s">
        <v>47</v>
      </c>
      <c r="H373" s="16" t="s">
        <v>48</v>
      </c>
      <c r="I373" s="16" t="s">
        <v>49</v>
      </c>
      <c r="J373" s="16" t="s">
        <v>50</v>
      </c>
      <c r="K373" s="16" t="s">
        <v>51</v>
      </c>
      <c r="L373" s="16" t="s">
        <v>52</v>
      </c>
      <c r="M373" s="16" t="s">
        <v>53</v>
      </c>
      <c r="N373" s="16" t="s">
        <v>54</v>
      </c>
      <c r="O373" s="16"/>
      <c r="P373" s="16"/>
      <c r="Q373" s="16" t="s">
        <v>55</v>
      </c>
      <c r="R373" s="16" t="s">
        <v>56</v>
      </c>
      <c r="S373" s="15" t="s">
        <v>1117</v>
      </c>
      <c r="T373" s="16" t="s">
        <v>57</v>
      </c>
      <c r="U373" s="16" t="s">
        <v>58</v>
      </c>
      <c r="V373" s="16" t="s">
        <v>59</v>
      </c>
      <c r="W373" s="16" t="s">
        <v>60</v>
      </c>
      <c r="X373" s="15" t="s">
        <v>1118</v>
      </c>
      <c r="Y373" s="16" t="s">
        <v>61</v>
      </c>
    </row>
    <row r="374" ht="60" spans="1:25">
      <c r="A374" s="16"/>
      <c r="B374" s="16"/>
      <c r="C374" s="16"/>
      <c r="D374" s="15"/>
      <c r="E374" s="77"/>
      <c r="F374" s="78"/>
      <c r="G374" s="16"/>
      <c r="H374" s="16"/>
      <c r="I374" s="16"/>
      <c r="J374" s="16"/>
      <c r="K374" s="16"/>
      <c r="L374" s="16"/>
      <c r="M374" s="16"/>
      <c r="N374" s="295" t="s">
        <v>63</v>
      </c>
      <c r="O374" s="16" t="s">
        <v>64</v>
      </c>
      <c r="P374" s="16" t="s">
        <v>65</v>
      </c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4">
      <c r="A375" s="71" t="str">
        <f t="shared" ref="A375:C394" si="12">A5</f>
        <v>济南</v>
      </c>
      <c r="B375" s="71">
        <f t="shared" si="12"/>
        <v>1</v>
      </c>
      <c r="C375" s="71" t="str">
        <f t="shared" si="12"/>
        <v>济南诚方网络科技有限公司</v>
      </c>
      <c r="D375" s="287">
        <f>I375+J375+K375+M375+O375+P375+S375+T375+X375</f>
        <v>42.9924210526316</v>
      </c>
      <c r="E375" s="288" t="str">
        <f>E5</f>
        <v>1</v>
      </c>
      <c r="F375" s="289" t="str">
        <f>F5</f>
        <v>大数据</v>
      </c>
      <c r="I375" s="71">
        <f>IF(I5&lt;2000,1,IF(I5&lt;5000,3,IF(I5&lt;10000,5,IF(I5&lt;20000,9,IF(I5&lt;30000,12,IF(I5&lt;40000,15,18))))))</f>
        <v>3</v>
      </c>
      <c r="J375" s="296">
        <f>IF(J5&lt;20,0,IF(J5=20,5,IF(J5&gt;=100,15,5+(J5-20)/80*10)))</f>
        <v>10.91</v>
      </c>
      <c r="K375" s="296">
        <f>IF(K5&lt;20,0,IF(K5=20,3,IF(K5&gt;=400,7,3+(K5-20)/380*4)))</f>
        <v>3.08242105263158</v>
      </c>
      <c r="L375" s="296"/>
      <c r="M375" s="71">
        <f>IF(M5&lt;2.5,0,IF(M5&lt;=5,3,5))</f>
        <v>5</v>
      </c>
      <c r="O375" s="71">
        <f>IF(O5&lt;20,1,IF(O5&lt;=30,3,5))</f>
        <v>3</v>
      </c>
      <c r="P375" s="71">
        <f>IF(P5=0,0,IF(P5&lt;=3,3,5))</f>
        <v>3</v>
      </c>
      <c r="Q375" s="298">
        <f>IF(Q5&lt;2,0,IF(Q5&lt;=5,5,IF(Q5&lt;=10,10,15)))</f>
        <v>0</v>
      </c>
      <c r="R375" s="71">
        <f>IF(R5&lt;4,0,IF(R5&lt;=10,5,IF(R5&lt;=20,10,15)))</f>
        <v>10</v>
      </c>
      <c r="S375" s="71">
        <f>IF(Q375&gt;R375,Q375,R375)</f>
        <v>10</v>
      </c>
      <c r="T375" s="71">
        <f>IF(T5&lt;1,0,IF(T5=1,5,10))</f>
        <v>0</v>
      </c>
      <c r="X375" s="71">
        <f>IF(X5=0,0,IF(X5&lt;=3,5,10))</f>
        <v>5</v>
      </c>
    </row>
    <row r="376" spans="1:24">
      <c r="A376" s="71" t="str">
        <f t="shared" si="12"/>
        <v>济南</v>
      </c>
      <c r="B376" s="71">
        <f t="shared" si="12"/>
        <v>2</v>
      </c>
      <c r="C376" s="71" t="str">
        <f t="shared" si="12"/>
        <v>济南中维世纪科技有限公司</v>
      </c>
      <c r="D376" s="287">
        <f>I376+J376+K376+M376+O376+P376+S376+T376+X376</f>
        <v>54.59</v>
      </c>
      <c r="E376" s="288" t="str">
        <f t="shared" ref="E376:F439" si="13">E6</f>
        <v>1</v>
      </c>
      <c r="F376" s="289" t="str">
        <f t="shared" si="13"/>
        <v>信息技术</v>
      </c>
      <c r="I376" s="71">
        <f t="shared" ref="I376:I439" si="14">IF(I6&lt;2000,1,IF(I6&lt;5000,3,IF(I6&lt;10000,5,IF(I6&lt;20000,9,IF(I6&lt;30000,12,IF(I6&lt;40000,15,18))))))</f>
        <v>18</v>
      </c>
      <c r="J376" s="296">
        <f t="shared" ref="J376:J439" si="15">IF(J6&lt;20,0,IF(J6=20,5,IF(J6&gt;=100,15,5+(J6-20)/80*10)))</f>
        <v>6.59</v>
      </c>
      <c r="K376" s="296">
        <f t="shared" ref="K376:K439" si="16">IF(K6&lt;20,0,IF(K6=20,3,IF(K6&gt;=400,7,3+(K6-20)/380*4)))</f>
        <v>0</v>
      </c>
      <c r="L376" s="296"/>
      <c r="M376" s="71">
        <f t="shared" ref="M376:M439" si="17">IF(M6&lt;2.5,0,IF(M6&lt;=5,3,5))</f>
        <v>5</v>
      </c>
      <c r="O376" s="71">
        <f t="shared" ref="O376:O439" si="18">IF(O6&lt;20,1,IF(O6&lt;=30,3,5))</f>
        <v>5</v>
      </c>
      <c r="P376" s="71">
        <f t="shared" ref="P376:P439" si="19">IF(P6=0,0,IF(P6&lt;=3,3,5))</f>
        <v>0</v>
      </c>
      <c r="Q376" s="298">
        <f t="shared" ref="Q376:Q439" si="20">IF(Q6&lt;2,0,IF(Q6&lt;=5,5,IF(Q6&lt;=10,10,15)))</f>
        <v>10</v>
      </c>
      <c r="R376" s="71">
        <f t="shared" ref="R376:R439" si="21">IF(R6&lt;4,0,IF(R6&lt;=10,5,IF(R6&lt;=20,10,15)))</f>
        <v>10</v>
      </c>
      <c r="S376" s="71">
        <f t="shared" ref="S376:S439" si="22">IF(Q376&gt;R376,Q376,R376)</f>
        <v>10</v>
      </c>
      <c r="T376" s="71">
        <f t="shared" ref="T376:T439" si="23">IF(T6&lt;1,0,IF(T6=1,5,10))</f>
        <v>0</v>
      </c>
      <c r="X376" s="71">
        <f t="shared" ref="X376:X439" si="24">IF(X6=0,0,IF(X6&lt;=3,5,10))</f>
        <v>10</v>
      </c>
    </row>
    <row r="377" spans="1:24">
      <c r="A377" s="71" t="str">
        <f t="shared" si="12"/>
        <v>济南</v>
      </c>
      <c r="B377" s="71">
        <f t="shared" si="12"/>
        <v>3</v>
      </c>
      <c r="C377" s="71" t="str">
        <f t="shared" si="12"/>
        <v>山东易华录信息技术有限公司</v>
      </c>
      <c r="D377" s="287">
        <f t="shared" ref="D377:D439" si="25">I377+J377+K377+M377+O377+P377+S377+T377+X377</f>
        <v>50.7393157894737</v>
      </c>
      <c r="E377" s="288" t="str">
        <f t="shared" si="13"/>
        <v>1</v>
      </c>
      <c r="F377" s="289" t="str">
        <f t="shared" si="13"/>
        <v>物联网与云计算</v>
      </c>
      <c r="I377" s="71">
        <f t="shared" si="14"/>
        <v>9</v>
      </c>
      <c r="J377" s="296">
        <f t="shared" si="15"/>
        <v>10.325</v>
      </c>
      <c r="K377" s="296">
        <f t="shared" si="16"/>
        <v>3.41431578947368</v>
      </c>
      <c r="L377" s="296"/>
      <c r="M377" s="71">
        <f t="shared" si="17"/>
        <v>5</v>
      </c>
      <c r="O377" s="71">
        <f t="shared" si="18"/>
        <v>5</v>
      </c>
      <c r="P377" s="71">
        <f t="shared" si="19"/>
        <v>3</v>
      </c>
      <c r="Q377" s="298">
        <f t="shared" si="20"/>
        <v>15</v>
      </c>
      <c r="R377" s="71">
        <f t="shared" si="21"/>
        <v>15</v>
      </c>
      <c r="S377" s="71">
        <f t="shared" si="22"/>
        <v>15</v>
      </c>
      <c r="T377" s="71">
        <f t="shared" si="23"/>
        <v>0</v>
      </c>
      <c r="X377" s="71">
        <f t="shared" si="24"/>
        <v>0</v>
      </c>
    </row>
    <row r="378" spans="1:24">
      <c r="A378" s="71" t="str">
        <f t="shared" si="12"/>
        <v>济南</v>
      </c>
      <c r="B378" s="71">
        <f t="shared" si="12"/>
        <v>4</v>
      </c>
      <c r="C378" s="71" t="str">
        <f t="shared" si="12"/>
        <v>山东九州信泰信息科技股份有限公司</v>
      </c>
      <c r="D378" s="287">
        <f t="shared" si="25"/>
        <v>48.9266315789474</v>
      </c>
      <c r="E378" s="288" t="str">
        <f t="shared" si="13"/>
        <v>1</v>
      </c>
      <c r="F378" s="289" t="str">
        <f t="shared" si="13"/>
        <v>信息技术</v>
      </c>
      <c r="I378" s="71">
        <f t="shared" si="14"/>
        <v>5</v>
      </c>
      <c r="J378" s="296">
        <f t="shared" si="15"/>
        <v>11.61</v>
      </c>
      <c r="K378" s="296">
        <f t="shared" si="16"/>
        <v>4.31663157894737</v>
      </c>
      <c r="L378" s="296"/>
      <c r="M378" s="71">
        <f t="shared" si="17"/>
        <v>5</v>
      </c>
      <c r="O378" s="71">
        <f t="shared" si="18"/>
        <v>5</v>
      </c>
      <c r="P378" s="71">
        <f t="shared" si="19"/>
        <v>3</v>
      </c>
      <c r="Q378" s="298">
        <f t="shared" si="20"/>
        <v>0</v>
      </c>
      <c r="R378" s="71">
        <f t="shared" si="21"/>
        <v>15</v>
      </c>
      <c r="S378" s="71">
        <f t="shared" si="22"/>
        <v>15</v>
      </c>
      <c r="T378" s="71">
        <f t="shared" si="23"/>
        <v>0</v>
      </c>
      <c r="X378" s="71">
        <f t="shared" si="24"/>
        <v>0</v>
      </c>
    </row>
    <row r="379" spans="1:24">
      <c r="A379" s="71" t="str">
        <f t="shared" si="12"/>
        <v>济南</v>
      </c>
      <c r="B379" s="71">
        <f t="shared" si="12"/>
        <v>5</v>
      </c>
      <c r="C379" s="71" t="str">
        <f t="shared" si="12"/>
        <v>韩都衣舍电子商务集团股份有限公司</v>
      </c>
      <c r="D379" s="287">
        <f t="shared" si="25"/>
        <v>50.9048915789474</v>
      </c>
      <c r="E379" s="288" t="str">
        <f t="shared" si="13"/>
        <v>1</v>
      </c>
      <c r="F379" s="289" t="str">
        <f t="shared" si="13"/>
        <v>互联网</v>
      </c>
      <c r="I379" s="71">
        <f t="shared" si="14"/>
        <v>18</v>
      </c>
      <c r="J379" s="296">
        <f t="shared" si="15"/>
        <v>5.175</v>
      </c>
      <c r="K379" s="296">
        <f t="shared" si="16"/>
        <v>4.72989157894737</v>
      </c>
      <c r="L379" s="296"/>
      <c r="M379" s="71">
        <f t="shared" si="17"/>
        <v>3</v>
      </c>
      <c r="O379" s="71">
        <f t="shared" si="18"/>
        <v>5</v>
      </c>
      <c r="P379" s="71">
        <f t="shared" si="19"/>
        <v>0</v>
      </c>
      <c r="Q379" s="298">
        <f t="shared" si="20"/>
        <v>0</v>
      </c>
      <c r="R379" s="71">
        <f t="shared" si="21"/>
        <v>15</v>
      </c>
      <c r="S379" s="71">
        <f t="shared" si="22"/>
        <v>15</v>
      </c>
      <c r="T379" s="71">
        <f t="shared" si="23"/>
        <v>0</v>
      </c>
      <c r="X379" s="71">
        <f t="shared" si="24"/>
        <v>0</v>
      </c>
    </row>
    <row r="380" spans="1:24">
      <c r="A380" s="71" t="str">
        <f t="shared" si="12"/>
        <v>济南</v>
      </c>
      <c r="B380" s="71">
        <f t="shared" si="12"/>
        <v>6</v>
      </c>
      <c r="C380" s="71" t="str">
        <f t="shared" si="12"/>
        <v>山东闻远通信技术有限公司</v>
      </c>
      <c r="D380" s="287">
        <f t="shared" si="25"/>
        <v>45</v>
      </c>
      <c r="E380" s="288" t="str">
        <f t="shared" si="13"/>
        <v>1</v>
      </c>
      <c r="F380" s="289" t="str">
        <f t="shared" si="13"/>
        <v>信息技术</v>
      </c>
      <c r="I380" s="71">
        <f t="shared" si="14"/>
        <v>5</v>
      </c>
      <c r="J380" s="296">
        <f t="shared" si="15"/>
        <v>15</v>
      </c>
      <c r="K380" s="296">
        <f t="shared" si="16"/>
        <v>7</v>
      </c>
      <c r="L380" s="296"/>
      <c r="M380" s="71">
        <f t="shared" si="17"/>
        <v>5</v>
      </c>
      <c r="O380" s="71">
        <f t="shared" si="18"/>
        <v>5</v>
      </c>
      <c r="P380" s="71">
        <f t="shared" si="19"/>
        <v>3</v>
      </c>
      <c r="Q380" s="298">
        <f t="shared" si="20"/>
        <v>5</v>
      </c>
      <c r="R380" s="71">
        <f t="shared" si="21"/>
        <v>5</v>
      </c>
      <c r="S380" s="71">
        <f t="shared" si="22"/>
        <v>5</v>
      </c>
      <c r="T380" s="71">
        <f t="shared" si="23"/>
        <v>0</v>
      </c>
      <c r="X380" s="71">
        <f t="shared" si="24"/>
        <v>0</v>
      </c>
    </row>
    <row r="381" spans="1:24">
      <c r="A381" s="71" t="str">
        <f t="shared" si="12"/>
        <v>济南</v>
      </c>
      <c r="B381" s="71">
        <f t="shared" si="12"/>
        <v>7</v>
      </c>
      <c r="C381" s="71" t="str">
        <f t="shared" si="12"/>
        <v>山东亿云信息技术有限公司</v>
      </c>
      <c r="D381" s="287">
        <f t="shared" si="25"/>
        <v>42.5039342105263</v>
      </c>
      <c r="E381" s="288" t="str">
        <f t="shared" si="13"/>
        <v>1</v>
      </c>
      <c r="F381" s="289" t="str">
        <f t="shared" si="13"/>
        <v>大数据</v>
      </c>
      <c r="I381" s="71">
        <f t="shared" si="14"/>
        <v>3</v>
      </c>
      <c r="J381" s="296">
        <f t="shared" si="15"/>
        <v>6.45625</v>
      </c>
      <c r="K381" s="296">
        <f t="shared" si="16"/>
        <v>3.04768421052632</v>
      </c>
      <c r="L381" s="296"/>
      <c r="M381" s="71">
        <f t="shared" si="17"/>
        <v>5</v>
      </c>
      <c r="O381" s="71">
        <f t="shared" si="18"/>
        <v>5</v>
      </c>
      <c r="P381" s="71">
        <f t="shared" si="19"/>
        <v>0</v>
      </c>
      <c r="Q381" s="298">
        <f t="shared" si="20"/>
        <v>5</v>
      </c>
      <c r="R381" s="71">
        <f t="shared" si="21"/>
        <v>15</v>
      </c>
      <c r="S381" s="71">
        <f t="shared" si="22"/>
        <v>15</v>
      </c>
      <c r="T381" s="71">
        <f t="shared" si="23"/>
        <v>0</v>
      </c>
      <c r="X381" s="71">
        <f t="shared" si="24"/>
        <v>5</v>
      </c>
    </row>
    <row r="382" spans="1:24">
      <c r="A382" s="71" t="str">
        <f t="shared" si="12"/>
        <v>济南</v>
      </c>
      <c r="B382" s="71">
        <f t="shared" si="12"/>
        <v>8</v>
      </c>
      <c r="C382" s="71" t="str">
        <f t="shared" si="12"/>
        <v>山东数字人科技股份有限公司</v>
      </c>
      <c r="D382" s="287">
        <f t="shared" si="25"/>
        <v>43.957197368421</v>
      </c>
      <c r="E382" s="288" t="str">
        <f t="shared" si="13"/>
        <v>1</v>
      </c>
      <c r="F382" s="289" t="str">
        <f t="shared" si="13"/>
        <v>信息技术</v>
      </c>
      <c r="I382" s="71">
        <f t="shared" si="14"/>
        <v>5</v>
      </c>
      <c r="J382" s="296">
        <f t="shared" si="15"/>
        <v>8.98625</v>
      </c>
      <c r="K382" s="296">
        <f t="shared" si="16"/>
        <v>4.97094736842105</v>
      </c>
      <c r="L382" s="296"/>
      <c r="M382" s="71">
        <f t="shared" si="17"/>
        <v>5</v>
      </c>
      <c r="O382" s="71">
        <f t="shared" si="18"/>
        <v>5</v>
      </c>
      <c r="P382" s="71">
        <f t="shared" si="19"/>
        <v>0</v>
      </c>
      <c r="Q382" s="298">
        <f t="shared" si="20"/>
        <v>5</v>
      </c>
      <c r="R382" s="71">
        <f t="shared" si="21"/>
        <v>10</v>
      </c>
      <c r="S382" s="71">
        <f t="shared" si="22"/>
        <v>10</v>
      </c>
      <c r="T382" s="71">
        <f t="shared" si="23"/>
        <v>0</v>
      </c>
      <c r="X382" s="71">
        <f t="shared" si="24"/>
        <v>5</v>
      </c>
    </row>
    <row r="383" spans="1:24">
      <c r="A383" s="71" t="str">
        <f t="shared" si="12"/>
        <v>济南</v>
      </c>
      <c r="B383" s="71">
        <f t="shared" si="12"/>
        <v>9</v>
      </c>
      <c r="C383" s="71" t="str">
        <f t="shared" si="12"/>
        <v>山东中安科技股份有限公司</v>
      </c>
      <c r="D383" s="287">
        <f t="shared" si="25"/>
        <v>52.7328421052632</v>
      </c>
      <c r="E383" s="288" t="str">
        <f t="shared" si="13"/>
        <v>1</v>
      </c>
      <c r="F383" s="289" t="str">
        <f t="shared" si="13"/>
        <v>信息技术</v>
      </c>
      <c r="I383" s="71">
        <f t="shared" si="14"/>
        <v>9</v>
      </c>
      <c r="J383" s="296">
        <f t="shared" si="15"/>
        <v>9.2</v>
      </c>
      <c r="K383" s="296">
        <f t="shared" si="16"/>
        <v>3.53284210526316</v>
      </c>
      <c r="L383" s="296"/>
      <c r="M383" s="71">
        <f t="shared" si="17"/>
        <v>3</v>
      </c>
      <c r="O383" s="71">
        <f t="shared" si="18"/>
        <v>5</v>
      </c>
      <c r="P383" s="71">
        <f t="shared" si="19"/>
        <v>3</v>
      </c>
      <c r="Q383" s="298">
        <f t="shared" si="20"/>
        <v>5</v>
      </c>
      <c r="R383" s="71">
        <f t="shared" si="21"/>
        <v>15</v>
      </c>
      <c r="S383" s="71">
        <f t="shared" si="22"/>
        <v>15</v>
      </c>
      <c r="T383" s="71">
        <f t="shared" si="23"/>
        <v>0</v>
      </c>
      <c r="X383" s="71">
        <f t="shared" si="24"/>
        <v>5</v>
      </c>
    </row>
    <row r="384" spans="1:24">
      <c r="A384" s="71" t="str">
        <f t="shared" si="12"/>
        <v>济南</v>
      </c>
      <c r="B384" s="71">
        <f t="shared" si="12"/>
        <v>10</v>
      </c>
      <c r="C384" s="71" t="str">
        <f t="shared" si="12"/>
        <v>山东华软金盾软件股份有限公司</v>
      </c>
      <c r="D384" s="287">
        <f t="shared" si="25"/>
        <v>52.6876842105263</v>
      </c>
      <c r="E384" s="288" t="str">
        <f t="shared" si="13"/>
        <v>1</v>
      </c>
      <c r="F384" s="289" t="str">
        <f t="shared" si="13"/>
        <v>信息技术</v>
      </c>
      <c r="I384" s="71">
        <f t="shared" si="14"/>
        <v>9</v>
      </c>
      <c r="J384" s="296">
        <f t="shared" si="15"/>
        <v>15</v>
      </c>
      <c r="K384" s="296">
        <f t="shared" si="16"/>
        <v>3.68768421052632</v>
      </c>
      <c r="L384" s="296"/>
      <c r="M384" s="71">
        <f t="shared" si="17"/>
        <v>5</v>
      </c>
      <c r="O384" s="71">
        <f t="shared" si="18"/>
        <v>5</v>
      </c>
      <c r="P384" s="71">
        <f t="shared" si="19"/>
        <v>0</v>
      </c>
      <c r="Q384" s="298">
        <f t="shared" si="20"/>
        <v>5</v>
      </c>
      <c r="R384" s="71">
        <f t="shared" si="21"/>
        <v>15</v>
      </c>
      <c r="S384" s="71">
        <f t="shared" si="22"/>
        <v>15</v>
      </c>
      <c r="T384" s="71">
        <f t="shared" si="23"/>
        <v>0</v>
      </c>
      <c r="X384" s="71">
        <f t="shared" si="24"/>
        <v>0</v>
      </c>
    </row>
    <row r="385" spans="1:24">
      <c r="A385" s="71" t="str">
        <f t="shared" si="12"/>
        <v>济南</v>
      </c>
      <c r="B385" s="71">
        <f t="shared" si="12"/>
        <v>11</v>
      </c>
      <c r="C385" s="71" t="str">
        <f t="shared" si="12"/>
        <v>山东联科云计算股份有限公司</v>
      </c>
      <c r="D385" s="287">
        <f t="shared" si="25"/>
        <v>43</v>
      </c>
      <c r="E385" s="288" t="str">
        <f t="shared" si="13"/>
        <v>1</v>
      </c>
      <c r="F385" s="289" t="str">
        <f t="shared" si="13"/>
        <v>大数据</v>
      </c>
      <c r="I385" s="71">
        <f t="shared" si="14"/>
        <v>1</v>
      </c>
      <c r="J385" s="296">
        <f t="shared" si="15"/>
        <v>15</v>
      </c>
      <c r="K385" s="296">
        <f t="shared" si="16"/>
        <v>7</v>
      </c>
      <c r="L385" s="296"/>
      <c r="M385" s="71">
        <f t="shared" si="17"/>
        <v>5</v>
      </c>
      <c r="O385" s="71">
        <f t="shared" si="18"/>
        <v>5</v>
      </c>
      <c r="P385" s="71">
        <f t="shared" si="19"/>
        <v>0</v>
      </c>
      <c r="Q385" s="298">
        <f t="shared" si="20"/>
        <v>0</v>
      </c>
      <c r="R385" s="71">
        <f t="shared" si="21"/>
        <v>10</v>
      </c>
      <c r="S385" s="71">
        <f t="shared" si="22"/>
        <v>10</v>
      </c>
      <c r="T385" s="71">
        <f t="shared" si="23"/>
        <v>0</v>
      </c>
      <c r="X385" s="71">
        <f t="shared" si="24"/>
        <v>0</v>
      </c>
    </row>
    <row r="386" spans="1:24">
      <c r="A386" s="71" t="str">
        <f t="shared" si="12"/>
        <v>济南</v>
      </c>
      <c r="B386" s="71">
        <f t="shared" si="12"/>
        <v>12</v>
      </c>
      <c r="C386" s="71" t="str">
        <f t="shared" si="12"/>
        <v>山东鲁能智能技术有限公司</v>
      </c>
      <c r="D386" s="287">
        <f t="shared" si="25"/>
        <v>64</v>
      </c>
      <c r="E386" s="288" t="str">
        <f t="shared" si="13"/>
        <v>1</v>
      </c>
      <c r="F386" s="289" t="str">
        <f t="shared" si="13"/>
        <v>机器人</v>
      </c>
      <c r="I386" s="71">
        <f t="shared" si="14"/>
        <v>18</v>
      </c>
      <c r="J386" s="296">
        <f t="shared" si="15"/>
        <v>5</v>
      </c>
      <c r="K386" s="296">
        <f t="shared" si="16"/>
        <v>3</v>
      </c>
      <c r="L386" s="296"/>
      <c r="M386" s="71">
        <f t="shared" si="17"/>
        <v>5</v>
      </c>
      <c r="O386" s="71">
        <f t="shared" si="18"/>
        <v>5</v>
      </c>
      <c r="P386" s="71">
        <f t="shared" si="19"/>
        <v>3</v>
      </c>
      <c r="Q386" s="298">
        <f t="shared" si="20"/>
        <v>15</v>
      </c>
      <c r="R386" s="71">
        <f t="shared" si="21"/>
        <v>15</v>
      </c>
      <c r="S386" s="71">
        <f t="shared" si="22"/>
        <v>15</v>
      </c>
      <c r="T386" s="71">
        <f t="shared" si="23"/>
        <v>0</v>
      </c>
      <c r="X386" s="71">
        <f t="shared" si="24"/>
        <v>10</v>
      </c>
    </row>
    <row r="387" spans="1:24">
      <c r="A387" s="71" t="str">
        <f t="shared" si="12"/>
        <v>济南</v>
      </c>
      <c r="B387" s="71">
        <f t="shared" si="12"/>
        <v>13</v>
      </c>
      <c r="C387" s="71" t="str">
        <f t="shared" si="12"/>
        <v>山东天岳晶体材料有限公司</v>
      </c>
      <c r="D387" s="287">
        <f t="shared" si="25"/>
        <v>51.6319736842105</v>
      </c>
      <c r="E387" s="288" t="str">
        <f t="shared" si="13"/>
        <v>1</v>
      </c>
      <c r="F387" s="289" t="str">
        <f t="shared" si="13"/>
        <v>新型材料</v>
      </c>
      <c r="I387" s="71">
        <f t="shared" si="14"/>
        <v>9</v>
      </c>
      <c r="J387" s="296">
        <f t="shared" si="15"/>
        <v>6.3625</v>
      </c>
      <c r="K387" s="296">
        <f t="shared" si="16"/>
        <v>3.26947368421053</v>
      </c>
      <c r="L387" s="296"/>
      <c r="M387" s="71">
        <f t="shared" si="17"/>
        <v>5</v>
      </c>
      <c r="O387" s="71">
        <f t="shared" si="18"/>
        <v>5</v>
      </c>
      <c r="P387" s="71">
        <f t="shared" si="19"/>
        <v>3</v>
      </c>
      <c r="Q387" s="298">
        <f t="shared" si="20"/>
        <v>15</v>
      </c>
      <c r="R387" s="71">
        <f t="shared" si="21"/>
        <v>0</v>
      </c>
      <c r="S387" s="71">
        <f t="shared" si="22"/>
        <v>15</v>
      </c>
      <c r="T387" s="71">
        <f t="shared" si="23"/>
        <v>0</v>
      </c>
      <c r="X387" s="71">
        <f t="shared" si="24"/>
        <v>5</v>
      </c>
    </row>
    <row r="388" spans="1:24">
      <c r="A388" s="71" t="str">
        <f t="shared" si="12"/>
        <v>济南</v>
      </c>
      <c r="B388" s="71">
        <f t="shared" si="12"/>
        <v>14</v>
      </c>
      <c r="C388" s="71" t="str">
        <f t="shared" si="12"/>
        <v>瀚高基础软件股份有限公司</v>
      </c>
      <c r="D388" s="287">
        <f t="shared" si="25"/>
        <v>43.6375</v>
      </c>
      <c r="E388" s="288" t="str">
        <f t="shared" si="13"/>
        <v>1</v>
      </c>
      <c r="F388" s="289" t="str">
        <f t="shared" si="13"/>
        <v>大数据</v>
      </c>
      <c r="I388" s="71">
        <f t="shared" si="14"/>
        <v>3</v>
      </c>
      <c r="J388" s="296">
        <f t="shared" si="15"/>
        <v>8.6375</v>
      </c>
      <c r="K388" s="296">
        <f t="shared" si="16"/>
        <v>7</v>
      </c>
      <c r="L388" s="296"/>
      <c r="M388" s="71">
        <f t="shared" si="17"/>
        <v>5</v>
      </c>
      <c r="O388" s="71">
        <f t="shared" si="18"/>
        <v>5</v>
      </c>
      <c r="P388" s="71">
        <f t="shared" si="19"/>
        <v>0</v>
      </c>
      <c r="Q388" s="298">
        <f t="shared" si="20"/>
        <v>0</v>
      </c>
      <c r="R388" s="71">
        <f t="shared" si="21"/>
        <v>10</v>
      </c>
      <c r="S388" s="71">
        <f t="shared" si="22"/>
        <v>10</v>
      </c>
      <c r="T388" s="71">
        <f t="shared" si="23"/>
        <v>0</v>
      </c>
      <c r="X388" s="71">
        <f t="shared" si="24"/>
        <v>5</v>
      </c>
    </row>
    <row r="389" spans="1:24">
      <c r="A389" s="71" t="str">
        <f t="shared" si="12"/>
        <v>济南</v>
      </c>
      <c r="B389" s="71">
        <f t="shared" si="12"/>
        <v>15</v>
      </c>
      <c r="C389" s="71" t="str">
        <f t="shared" si="12"/>
        <v>山东众阳软件有限公司</v>
      </c>
      <c r="D389" s="287">
        <f t="shared" si="25"/>
        <v>64.7828947368421</v>
      </c>
      <c r="E389" s="288" t="str">
        <f t="shared" si="13"/>
        <v>1</v>
      </c>
      <c r="F389" s="289" t="str">
        <f t="shared" si="13"/>
        <v>信息技术</v>
      </c>
      <c r="I389" s="71">
        <f t="shared" si="14"/>
        <v>18</v>
      </c>
      <c r="J389" s="296">
        <f t="shared" si="15"/>
        <v>10.625</v>
      </c>
      <c r="K389" s="296">
        <f t="shared" si="16"/>
        <v>3.15789473684211</v>
      </c>
      <c r="L389" s="296"/>
      <c r="M389" s="71">
        <f t="shared" si="17"/>
        <v>5</v>
      </c>
      <c r="O389" s="71">
        <f t="shared" si="18"/>
        <v>5</v>
      </c>
      <c r="P389" s="71">
        <f t="shared" si="19"/>
        <v>3</v>
      </c>
      <c r="Q389" s="298">
        <f t="shared" si="20"/>
        <v>0</v>
      </c>
      <c r="R389" s="71">
        <f t="shared" si="21"/>
        <v>15</v>
      </c>
      <c r="S389" s="71">
        <f t="shared" si="22"/>
        <v>15</v>
      </c>
      <c r="T389" s="71">
        <f t="shared" si="23"/>
        <v>0</v>
      </c>
      <c r="X389" s="71">
        <f t="shared" si="24"/>
        <v>5</v>
      </c>
    </row>
    <row r="390" spans="1:24">
      <c r="A390" s="71" t="str">
        <f t="shared" si="12"/>
        <v>济南</v>
      </c>
      <c r="B390" s="71">
        <f t="shared" si="12"/>
        <v>16</v>
      </c>
      <c r="C390" s="71" t="str">
        <f t="shared" si="12"/>
        <v>山东华光光电子股份有限公司</v>
      </c>
      <c r="D390" s="287">
        <f t="shared" si="25"/>
        <v>62.5668421052632</v>
      </c>
      <c r="E390" s="288" t="str">
        <f t="shared" si="13"/>
        <v>1</v>
      </c>
      <c r="F390" s="289" t="str">
        <f t="shared" si="13"/>
        <v>新型材料</v>
      </c>
      <c r="I390" s="71">
        <f t="shared" si="14"/>
        <v>9</v>
      </c>
      <c r="J390" s="296">
        <f t="shared" si="15"/>
        <v>13</v>
      </c>
      <c r="K390" s="296">
        <f t="shared" si="16"/>
        <v>4.56684210526316</v>
      </c>
      <c r="L390" s="296"/>
      <c r="M390" s="71">
        <f t="shared" si="17"/>
        <v>5</v>
      </c>
      <c r="O390" s="71">
        <f t="shared" si="18"/>
        <v>1</v>
      </c>
      <c r="P390" s="71">
        <f t="shared" si="19"/>
        <v>5</v>
      </c>
      <c r="Q390" s="298">
        <f t="shared" si="20"/>
        <v>15</v>
      </c>
      <c r="R390" s="71">
        <f t="shared" si="21"/>
        <v>0</v>
      </c>
      <c r="S390" s="71">
        <f t="shared" si="22"/>
        <v>15</v>
      </c>
      <c r="T390" s="71">
        <f t="shared" si="23"/>
        <v>0</v>
      </c>
      <c r="X390" s="71">
        <f t="shared" si="24"/>
        <v>10</v>
      </c>
    </row>
    <row r="391" spans="1:24">
      <c r="A391" s="71" t="str">
        <f t="shared" si="12"/>
        <v>济南</v>
      </c>
      <c r="B391" s="71">
        <f t="shared" si="12"/>
        <v>17</v>
      </c>
      <c r="C391" s="71" t="str">
        <f t="shared" si="12"/>
        <v>济南科明数码技术股份有限公司</v>
      </c>
      <c r="D391" s="287">
        <f t="shared" si="25"/>
        <v>40.4925</v>
      </c>
      <c r="E391" s="288" t="str">
        <f t="shared" si="13"/>
        <v>1</v>
      </c>
      <c r="F391" s="289" t="str">
        <f t="shared" si="13"/>
        <v>信息技术</v>
      </c>
      <c r="I391" s="71">
        <f t="shared" si="14"/>
        <v>3</v>
      </c>
      <c r="J391" s="296">
        <f t="shared" si="15"/>
        <v>6.4925</v>
      </c>
      <c r="K391" s="296">
        <f t="shared" si="16"/>
        <v>0</v>
      </c>
      <c r="L391" s="296"/>
      <c r="M391" s="71">
        <f t="shared" si="17"/>
        <v>5</v>
      </c>
      <c r="O391" s="71">
        <f t="shared" si="18"/>
        <v>3</v>
      </c>
      <c r="P391" s="71">
        <f t="shared" si="19"/>
        <v>3</v>
      </c>
      <c r="Q391" s="298">
        <f t="shared" si="20"/>
        <v>0</v>
      </c>
      <c r="R391" s="71">
        <f t="shared" si="21"/>
        <v>15</v>
      </c>
      <c r="S391" s="71">
        <f t="shared" si="22"/>
        <v>15</v>
      </c>
      <c r="T391" s="71">
        <f t="shared" si="23"/>
        <v>0</v>
      </c>
      <c r="X391" s="71">
        <f t="shared" si="24"/>
        <v>5</v>
      </c>
    </row>
    <row r="392" spans="1:24">
      <c r="A392" s="71" t="str">
        <f t="shared" si="12"/>
        <v>济南</v>
      </c>
      <c r="B392" s="71">
        <f t="shared" si="12"/>
        <v>18</v>
      </c>
      <c r="C392" s="71" t="str">
        <f t="shared" si="12"/>
        <v>山东蓝贝思特教装集团股份有限公司</v>
      </c>
      <c r="D392" s="287">
        <f t="shared" si="25"/>
        <v>38.5558289473684</v>
      </c>
      <c r="E392" s="288" t="str">
        <f t="shared" si="13"/>
        <v>1</v>
      </c>
      <c r="F392" s="289" t="str">
        <f t="shared" si="13"/>
        <v>信息技术</v>
      </c>
      <c r="I392" s="71">
        <f t="shared" si="14"/>
        <v>12</v>
      </c>
      <c r="J392" s="296">
        <f t="shared" si="15"/>
        <v>5.67625</v>
      </c>
      <c r="K392" s="296">
        <f t="shared" si="16"/>
        <v>3.87957894736842</v>
      </c>
      <c r="L392" s="296"/>
      <c r="M392" s="71">
        <f t="shared" si="17"/>
        <v>3</v>
      </c>
      <c r="O392" s="71">
        <f t="shared" si="18"/>
        <v>1</v>
      </c>
      <c r="P392" s="71">
        <f t="shared" si="19"/>
        <v>3</v>
      </c>
      <c r="Q392" s="298">
        <f t="shared" si="20"/>
        <v>5</v>
      </c>
      <c r="R392" s="71">
        <f t="shared" si="21"/>
        <v>0</v>
      </c>
      <c r="S392" s="71">
        <f t="shared" si="22"/>
        <v>5</v>
      </c>
      <c r="T392" s="71">
        <f t="shared" si="23"/>
        <v>0</v>
      </c>
      <c r="X392" s="71">
        <f t="shared" si="24"/>
        <v>5</v>
      </c>
    </row>
    <row r="393" spans="1:24">
      <c r="A393" s="71" t="str">
        <f t="shared" si="12"/>
        <v>济南</v>
      </c>
      <c r="B393" s="71">
        <f t="shared" si="12"/>
        <v>19</v>
      </c>
      <c r="C393" s="71" t="str">
        <f t="shared" si="12"/>
        <v>山东海莱云视股份有限公司</v>
      </c>
      <c r="D393" s="287">
        <f t="shared" si="25"/>
        <v>34.0990131578947</v>
      </c>
      <c r="E393" s="288" t="str">
        <f t="shared" si="13"/>
        <v>2</v>
      </c>
      <c r="F393" s="289" t="str">
        <f t="shared" si="13"/>
        <v>2</v>
      </c>
      <c r="I393" s="71">
        <f t="shared" si="14"/>
        <v>12</v>
      </c>
      <c r="J393" s="296">
        <f t="shared" si="15"/>
        <v>6.73375</v>
      </c>
      <c r="K393" s="296">
        <f t="shared" si="16"/>
        <v>4.36526315789474</v>
      </c>
      <c r="L393" s="296"/>
      <c r="M393" s="71">
        <f t="shared" si="17"/>
        <v>3</v>
      </c>
      <c r="O393" s="71">
        <f t="shared" si="18"/>
        <v>3</v>
      </c>
      <c r="P393" s="71">
        <f t="shared" si="19"/>
        <v>0</v>
      </c>
      <c r="Q393" s="298">
        <f t="shared" si="20"/>
        <v>0</v>
      </c>
      <c r="R393" s="71">
        <f t="shared" si="21"/>
        <v>5</v>
      </c>
      <c r="S393" s="71">
        <f t="shared" si="22"/>
        <v>5</v>
      </c>
      <c r="T393" s="71">
        <f t="shared" si="23"/>
        <v>0</v>
      </c>
      <c r="X393" s="71">
        <f t="shared" si="24"/>
        <v>0</v>
      </c>
    </row>
    <row r="394" spans="1:24">
      <c r="A394" s="71" t="str">
        <f t="shared" si="12"/>
        <v>济南</v>
      </c>
      <c r="B394" s="71">
        <f t="shared" si="12"/>
        <v>20</v>
      </c>
      <c r="C394" s="71" t="str">
        <f t="shared" si="12"/>
        <v>山东首信信息科技有限公司</v>
      </c>
      <c r="D394" s="287">
        <f t="shared" si="25"/>
        <v>27.1075</v>
      </c>
      <c r="E394" s="288" t="str">
        <f t="shared" si="13"/>
        <v>1</v>
      </c>
      <c r="F394" s="289" t="str">
        <f t="shared" si="13"/>
        <v>信息技术</v>
      </c>
      <c r="I394" s="71">
        <f t="shared" si="14"/>
        <v>1</v>
      </c>
      <c r="J394" s="296">
        <f t="shared" si="15"/>
        <v>11.1075</v>
      </c>
      <c r="K394" s="296">
        <f t="shared" si="16"/>
        <v>0</v>
      </c>
      <c r="L394" s="296"/>
      <c r="M394" s="71">
        <f t="shared" si="17"/>
        <v>5</v>
      </c>
      <c r="O394" s="71">
        <f t="shared" si="18"/>
        <v>5</v>
      </c>
      <c r="P394" s="71">
        <f t="shared" si="19"/>
        <v>0</v>
      </c>
      <c r="Q394" s="298">
        <f t="shared" si="20"/>
        <v>0</v>
      </c>
      <c r="R394" s="71">
        <f t="shared" si="21"/>
        <v>5</v>
      </c>
      <c r="S394" s="71">
        <f t="shared" si="22"/>
        <v>5</v>
      </c>
      <c r="T394" s="71">
        <f t="shared" si="23"/>
        <v>0</v>
      </c>
      <c r="X394" s="71">
        <f t="shared" si="24"/>
        <v>0</v>
      </c>
    </row>
    <row r="395" spans="1:24">
      <c r="A395" s="71" t="str">
        <f t="shared" ref="A395:C414" si="26">A25</f>
        <v>济南</v>
      </c>
      <c r="B395" s="71">
        <f t="shared" si="26"/>
        <v>21</v>
      </c>
      <c r="C395" s="71" t="str">
        <f t="shared" si="26"/>
        <v>山东博科生物产业有限公司</v>
      </c>
      <c r="D395" s="287">
        <f t="shared" si="25"/>
        <v>57.9240394736842</v>
      </c>
      <c r="E395" s="288" t="str">
        <f t="shared" si="13"/>
        <v>1</v>
      </c>
      <c r="F395" s="289" t="str">
        <f t="shared" si="13"/>
        <v>生物工程和生物健康</v>
      </c>
      <c r="I395" s="71">
        <f t="shared" si="14"/>
        <v>9</v>
      </c>
      <c r="J395" s="296">
        <f t="shared" si="15"/>
        <v>5.84625</v>
      </c>
      <c r="K395" s="296">
        <f t="shared" si="16"/>
        <v>3.07778947368421</v>
      </c>
      <c r="L395" s="296"/>
      <c r="M395" s="71">
        <f t="shared" si="17"/>
        <v>5</v>
      </c>
      <c r="O395" s="71">
        <f t="shared" si="18"/>
        <v>5</v>
      </c>
      <c r="P395" s="71">
        <f t="shared" si="19"/>
        <v>5</v>
      </c>
      <c r="Q395" s="298">
        <f t="shared" si="20"/>
        <v>15</v>
      </c>
      <c r="R395" s="71">
        <f t="shared" si="21"/>
        <v>5</v>
      </c>
      <c r="S395" s="71">
        <f t="shared" si="22"/>
        <v>15</v>
      </c>
      <c r="T395" s="71">
        <f t="shared" si="23"/>
        <v>0</v>
      </c>
      <c r="X395" s="71">
        <f t="shared" si="24"/>
        <v>10</v>
      </c>
    </row>
    <row r="396" spans="1:24">
      <c r="A396" s="71" t="str">
        <f t="shared" si="26"/>
        <v>济南</v>
      </c>
      <c r="B396" s="71">
        <f t="shared" si="26"/>
        <v>22</v>
      </c>
      <c r="C396" s="71" t="str">
        <f t="shared" si="26"/>
        <v>山东明仁福瑞达制药股份有限公司</v>
      </c>
      <c r="D396" s="287">
        <f t="shared" si="25"/>
        <v>64.5949473684211</v>
      </c>
      <c r="E396" s="288" t="str">
        <f t="shared" si="13"/>
        <v>1</v>
      </c>
      <c r="F396" s="289" t="str">
        <f t="shared" si="13"/>
        <v>生物工程和生物健康</v>
      </c>
      <c r="I396" s="71">
        <f t="shared" si="14"/>
        <v>12</v>
      </c>
      <c r="J396" s="296">
        <f t="shared" si="15"/>
        <v>5.46</v>
      </c>
      <c r="K396" s="296">
        <f t="shared" si="16"/>
        <v>3.13494736842105</v>
      </c>
      <c r="L396" s="296"/>
      <c r="M396" s="71">
        <f t="shared" si="17"/>
        <v>3</v>
      </c>
      <c r="O396" s="71">
        <f t="shared" si="18"/>
        <v>1</v>
      </c>
      <c r="P396" s="71">
        <f t="shared" si="19"/>
        <v>5</v>
      </c>
      <c r="Q396" s="298">
        <f t="shared" si="20"/>
        <v>15</v>
      </c>
      <c r="R396" s="71">
        <f t="shared" si="21"/>
        <v>0</v>
      </c>
      <c r="S396" s="71">
        <f t="shared" si="22"/>
        <v>15</v>
      </c>
      <c r="T396" s="71">
        <f t="shared" si="23"/>
        <v>10</v>
      </c>
      <c r="X396" s="71">
        <f t="shared" si="24"/>
        <v>10</v>
      </c>
    </row>
    <row r="397" spans="1:24">
      <c r="A397" s="71" t="str">
        <f t="shared" si="26"/>
        <v>济南</v>
      </c>
      <c r="B397" s="71">
        <f t="shared" si="26"/>
        <v>23</v>
      </c>
      <c r="C397" s="71" t="str">
        <f t="shared" si="26"/>
        <v>山东金煜电子科技有限公司</v>
      </c>
      <c r="D397" s="287">
        <f t="shared" si="25"/>
        <v>38.9042631578947</v>
      </c>
      <c r="E397" s="288" t="str">
        <f t="shared" si="13"/>
        <v>1</v>
      </c>
      <c r="F397" s="289" t="str">
        <f t="shared" si="13"/>
        <v>节能环保</v>
      </c>
      <c r="I397" s="71">
        <f t="shared" si="14"/>
        <v>5</v>
      </c>
      <c r="J397" s="296">
        <f t="shared" si="15"/>
        <v>5.885</v>
      </c>
      <c r="K397" s="296">
        <f t="shared" si="16"/>
        <v>3.01926315789474</v>
      </c>
      <c r="L397" s="296"/>
      <c r="M397" s="71">
        <f t="shared" si="17"/>
        <v>5</v>
      </c>
      <c r="O397" s="71">
        <f t="shared" si="18"/>
        <v>5</v>
      </c>
      <c r="P397" s="71">
        <f t="shared" si="19"/>
        <v>0</v>
      </c>
      <c r="Q397" s="298">
        <f t="shared" si="20"/>
        <v>10</v>
      </c>
      <c r="R397" s="71">
        <f t="shared" si="21"/>
        <v>15</v>
      </c>
      <c r="S397" s="71">
        <f t="shared" si="22"/>
        <v>15</v>
      </c>
      <c r="T397" s="71">
        <f t="shared" si="23"/>
        <v>0</v>
      </c>
      <c r="X397" s="71">
        <f t="shared" si="24"/>
        <v>0</v>
      </c>
    </row>
    <row r="398" spans="1:24">
      <c r="A398" s="71" t="str">
        <f t="shared" si="26"/>
        <v>济南</v>
      </c>
      <c r="B398" s="71">
        <f t="shared" si="26"/>
        <v>24</v>
      </c>
      <c r="C398" s="71" t="str">
        <f t="shared" si="26"/>
        <v>山东东方红信息科技有限公司</v>
      </c>
      <c r="D398" s="287">
        <f t="shared" si="25"/>
        <v>39.14625</v>
      </c>
      <c r="E398" s="288" t="str">
        <f t="shared" si="13"/>
        <v>1</v>
      </c>
      <c r="F398" s="289" t="str">
        <f t="shared" si="13"/>
        <v>信息技术</v>
      </c>
      <c r="I398" s="71">
        <f t="shared" si="14"/>
        <v>3</v>
      </c>
      <c r="J398" s="296">
        <f t="shared" si="15"/>
        <v>6.14625</v>
      </c>
      <c r="K398" s="296">
        <f t="shared" si="16"/>
        <v>7</v>
      </c>
      <c r="L398" s="296"/>
      <c r="M398" s="71">
        <f t="shared" si="17"/>
        <v>5</v>
      </c>
      <c r="O398" s="71">
        <f t="shared" si="18"/>
        <v>3</v>
      </c>
      <c r="P398" s="71">
        <f t="shared" si="19"/>
        <v>0</v>
      </c>
      <c r="Q398" s="298">
        <f t="shared" si="20"/>
        <v>0</v>
      </c>
      <c r="R398" s="71">
        <f t="shared" si="21"/>
        <v>15</v>
      </c>
      <c r="S398" s="71">
        <f t="shared" si="22"/>
        <v>15</v>
      </c>
      <c r="T398" s="71">
        <f t="shared" si="23"/>
        <v>0</v>
      </c>
      <c r="X398" s="71">
        <f t="shared" si="24"/>
        <v>0</v>
      </c>
    </row>
    <row r="399" spans="1:24">
      <c r="A399" s="71" t="str">
        <f t="shared" si="26"/>
        <v>济南</v>
      </c>
      <c r="B399" s="71">
        <f t="shared" si="26"/>
        <v>25</v>
      </c>
      <c r="C399" s="71" t="str">
        <f t="shared" si="26"/>
        <v>山东确信信息产业股份有限公司</v>
      </c>
      <c r="D399" s="287">
        <f t="shared" si="25"/>
        <v>31.4376842105263</v>
      </c>
      <c r="E399" s="288" t="str">
        <f t="shared" si="13"/>
        <v>1</v>
      </c>
      <c r="F399" s="289" t="str">
        <f t="shared" si="13"/>
        <v>信息技术</v>
      </c>
      <c r="I399" s="71">
        <f t="shared" si="14"/>
        <v>3</v>
      </c>
      <c r="J399" s="296">
        <f t="shared" si="15"/>
        <v>0</v>
      </c>
      <c r="K399" s="296">
        <f t="shared" si="16"/>
        <v>3.43768421052632</v>
      </c>
      <c r="L399" s="296"/>
      <c r="M399" s="71">
        <f t="shared" si="17"/>
        <v>5</v>
      </c>
      <c r="O399" s="71">
        <f t="shared" si="18"/>
        <v>5</v>
      </c>
      <c r="P399" s="71">
        <f t="shared" si="19"/>
        <v>0</v>
      </c>
      <c r="Q399" s="298">
        <f t="shared" si="20"/>
        <v>0</v>
      </c>
      <c r="R399" s="71">
        <f t="shared" si="21"/>
        <v>10</v>
      </c>
      <c r="S399" s="71">
        <f t="shared" si="22"/>
        <v>10</v>
      </c>
      <c r="T399" s="71">
        <f t="shared" si="23"/>
        <v>0</v>
      </c>
      <c r="X399" s="71">
        <f t="shared" si="24"/>
        <v>5</v>
      </c>
    </row>
    <row r="400" spans="1:24">
      <c r="A400" s="71" t="str">
        <f t="shared" si="26"/>
        <v>济南</v>
      </c>
      <c r="B400" s="71">
        <f t="shared" si="26"/>
        <v>26</v>
      </c>
      <c r="C400" s="71" t="str">
        <f t="shared" si="26"/>
        <v>山东莱博生物科技有限公司</v>
      </c>
      <c r="D400" s="287">
        <f t="shared" si="25"/>
        <v>53.7245657894737</v>
      </c>
      <c r="E400" s="288" t="str">
        <f t="shared" si="13"/>
        <v>1</v>
      </c>
      <c r="F400" s="289" t="str">
        <f t="shared" si="13"/>
        <v>生物工程和生物健康</v>
      </c>
      <c r="I400" s="71">
        <f t="shared" si="14"/>
        <v>5</v>
      </c>
      <c r="J400" s="296">
        <f t="shared" si="15"/>
        <v>7.10625</v>
      </c>
      <c r="K400" s="296">
        <f t="shared" si="16"/>
        <v>3.61831578947368</v>
      </c>
      <c r="L400" s="296"/>
      <c r="M400" s="71">
        <f t="shared" si="17"/>
        <v>5</v>
      </c>
      <c r="O400" s="71">
        <f t="shared" si="18"/>
        <v>5</v>
      </c>
      <c r="P400" s="71">
        <f t="shared" si="19"/>
        <v>3</v>
      </c>
      <c r="Q400" s="298">
        <f t="shared" si="20"/>
        <v>10</v>
      </c>
      <c r="R400" s="71">
        <f t="shared" si="21"/>
        <v>0</v>
      </c>
      <c r="S400" s="71">
        <f t="shared" si="22"/>
        <v>10</v>
      </c>
      <c r="T400" s="71">
        <f t="shared" si="23"/>
        <v>10</v>
      </c>
      <c r="X400" s="71">
        <f t="shared" si="24"/>
        <v>5</v>
      </c>
    </row>
    <row r="401" spans="1:24">
      <c r="A401" s="71" t="str">
        <f t="shared" si="26"/>
        <v>济南</v>
      </c>
      <c r="B401" s="71">
        <f t="shared" si="26"/>
        <v>27</v>
      </c>
      <c r="C401" s="71" t="str">
        <f t="shared" si="26"/>
        <v>山东创新药物研发有限公司</v>
      </c>
      <c r="D401" s="287">
        <f t="shared" si="25"/>
        <v>24.2747368421053</v>
      </c>
      <c r="E401" s="288" t="str">
        <f t="shared" si="13"/>
        <v>1</v>
      </c>
      <c r="F401" s="289" t="str">
        <f t="shared" si="13"/>
        <v>生物工程和生物健康</v>
      </c>
      <c r="I401" s="71">
        <f t="shared" si="14"/>
        <v>3</v>
      </c>
      <c r="J401" s="296">
        <f t="shared" si="15"/>
        <v>6.2</v>
      </c>
      <c r="K401" s="296">
        <f t="shared" si="16"/>
        <v>4.07473684210526</v>
      </c>
      <c r="L401" s="296"/>
      <c r="M401" s="71">
        <f t="shared" si="17"/>
        <v>5</v>
      </c>
      <c r="O401" s="71">
        <f t="shared" si="18"/>
        <v>1</v>
      </c>
      <c r="P401" s="71">
        <f t="shared" si="19"/>
        <v>0</v>
      </c>
      <c r="Q401" s="298">
        <f t="shared" si="20"/>
        <v>5</v>
      </c>
      <c r="R401" s="71">
        <f t="shared" si="21"/>
        <v>0</v>
      </c>
      <c r="S401" s="71">
        <f t="shared" si="22"/>
        <v>5</v>
      </c>
      <c r="T401" s="71">
        <f t="shared" si="23"/>
        <v>0</v>
      </c>
      <c r="X401" s="71">
        <f t="shared" si="24"/>
        <v>0</v>
      </c>
    </row>
    <row r="402" spans="1:24">
      <c r="A402" s="71" t="str">
        <f t="shared" si="26"/>
        <v>济南</v>
      </c>
      <c r="B402" s="71">
        <f t="shared" si="26"/>
        <v>28</v>
      </c>
      <c r="C402" s="71" t="str">
        <f t="shared" si="26"/>
        <v>山东百川同创能源有限公司</v>
      </c>
      <c r="D402" s="287">
        <f t="shared" si="25"/>
        <v>48.1369078947368</v>
      </c>
      <c r="E402" s="288" t="str">
        <f t="shared" si="13"/>
        <v>1</v>
      </c>
      <c r="F402" s="289" t="str">
        <f t="shared" si="13"/>
        <v>节能环保</v>
      </c>
      <c r="I402" s="71">
        <f t="shared" si="14"/>
        <v>3</v>
      </c>
      <c r="J402" s="296">
        <f t="shared" si="15"/>
        <v>7.00375</v>
      </c>
      <c r="K402" s="296">
        <f t="shared" si="16"/>
        <v>3.13315789473684</v>
      </c>
      <c r="L402" s="296"/>
      <c r="M402" s="71">
        <f t="shared" si="17"/>
        <v>5</v>
      </c>
      <c r="O402" s="71">
        <f t="shared" si="18"/>
        <v>5</v>
      </c>
      <c r="P402" s="71">
        <f t="shared" si="19"/>
        <v>5</v>
      </c>
      <c r="Q402" s="298">
        <f t="shared" si="20"/>
        <v>15</v>
      </c>
      <c r="R402" s="71">
        <f t="shared" si="21"/>
        <v>0</v>
      </c>
      <c r="S402" s="71">
        <f t="shared" si="22"/>
        <v>15</v>
      </c>
      <c r="T402" s="71">
        <f t="shared" si="23"/>
        <v>0</v>
      </c>
      <c r="X402" s="71">
        <f t="shared" si="24"/>
        <v>5</v>
      </c>
    </row>
    <row r="403" spans="1:24">
      <c r="A403" s="71" t="str">
        <f t="shared" si="26"/>
        <v>济南</v>
      </c>
      <c r="B403" s="71">
        <f t="shared" si="26"/>
        <v>29</v>
      </c>
      <c r="C403" s="71" t="str">
        <f t="shared" si="26"/>
        <v>山东维平信息安全测评技术有限公司</v>
      </c>
      <c r="D403" s="287">
        <f t="shared" si="25"/>
        <v>31.9582894736842</v>
      </c>
      <c r="E403" s="288" t="str">
        <f t="shared" si="13"/>
        <v>1</v>
      </c>
      <c r="F403" s="289" t="str">
        <f t="shared" si="13"/>
        <v>互联网</v>
      </c>
      <c r="I403" s="71">
        <f t="shared" si="14"/>
        <v>1</v>
      </c>
      <c r="J403" s="296">
        <f t="shared" si="15"/>
        <v>9.5125</v>
      </c>
      <c r="K403" s="296">
        <f t="shared" si="16"/>
        <v>3.44578947368421</v>
      </c>
      <c r="L403" s="296"/>
      <c r="M403" s="71">
        <f t="shared" si="17"/>
        <v>5</v>
      </c>
      <c r="O403" s="71">
        <f t="shared" si="18"/>
        <v>5</v>
      </c>
      <c r="P403" s="71">
        <f t="shared" si="19"/>
        <v>3</v>
      </c>
      <c r="Q403" s="298">
        <f t="shared" si="20"/>
        <v>0</v>
      </c>
      <c r="R403" s="71">
        <f t="shared" si="21"/>
        <v>0</v>
      </c>
      <c r="S403" s="71">
        <f t="shared" si="22"/>
        <v>0</v>
      </c>
      <c r="T403" s="71">
        <f t="shared" si="23"/>
        <v>0</v>
      </c>
      <c r="X403" s="71">
        <f t="shared" si="24"/>
        <v>5</v>
      </c>
    </row>
    <row r="404" spans="1:24">
      <c r="A404" s="71" t="str">
        <f t="shared" si="26"/>
        <v>济南</v>
      </c>
      <c r="B404" s="71">
        <f t="shared" si="26"/>
        <v>30</v>
      </c>
      <c r="C404" s="71" t="str">
        <f t="shared" si="26"/>
        <v>山东国舜建设集团有限公司</v>
      </c>
      <c r="D404" s="287">
        <f t="shared" si="25"/>
        <v>43.3083157894737</v>
      </c>
      <c r="E404" s="288">
        <f t="shared" si="13"/>
        <v>1</v>
      </c>
      <c r="F404" s="289" t="str">
        <f t="shared" si="13"/>
        <v>节能环保</v>
      </c>
      <c r="I404" s="71">
        <f t="shared" si="14"/>
        <v>18</v>
      </c>
      <c r="J404" s="296">
        <f t="shared" si="15"/>
        <v>0</v>
      </c>
      <c r="K404" s="296">
        <f t="shared" si="16"/>
        <v>3.30831578947368</v>
      </c>
      <c r="L404" s="296"/>
      <c r="M404" s="71">
        <f t="shared" si="17"/>
        <v>3</v>
      </c>
      <c r="O404" s="71">
        <f t="shared" si="18"/>
        <v>1</v>
      </c>
      <c r="P404" s="71">
        <f t="shared" si="19"/>
        <v>3</v>
      </c>
      <c r="Q404" s="298">
        <f t="shared" si="20"/>
        <v>10</v>
      </c>
      <c r="R404" s="71">
        <f t="shared" si="21"/>
        <v>0</v>
      </c>
      <c r="S404" s="71">
        <f t="shared" si="22"/>
        <v>10</v>
      </c>
      <c r="T404" s="71">
        <f t="shared" si="23"/>
        <v>0</v>
      </c>
      <c r="X404" s="71">
        <f t="shared" si="24"/>
        <v>5</v>
      </c>
    </row>
    <row r="405" spans="1:24">
      <c r="A405" s="71" t="str">
        <f t="shared" si="26"/>
        <v>济南</v>
      </c>
      <c r="B405" s="71">
        <f t="shared" si="26"/>
        <v>31</v>
      </c>
      <c r="C405" s="71" t="str">
        <f t="shared" si="26"/>
        <v>山东和同信息科技股份有限公司</v>
      </c>
      <c r="D405" s="287">
        <f t="shared" si="25"/>
        <v>44.5758157894737</v>
      </c>
      <c r="E405" s="288" t="str">
        <f t="shared" si="13"/>
        <v>1</v>
      </c>
      <c r="F405" s="289" t="str">
        <f t="shared" si="13"/>
        <v>信息技术</v>
      </c>
      <c r="I405" s="71">
        <f t="shared" si="14"/>
        <v>5</v>
      </c>
      <c r="J405" s="296">
        <f t="shared" si="15"/>
        <v>10.7775</v>
      </c>
      <c r="K405" s="296">
        <f t="shared" si="16"/>
        <v>3.79831578947368</v>
      </c>
      <c r="L405" s="296"/>
      <c r="M405" s="71">
        <f t="shared" si="17"/>
        <v>5</v>
      </c>
      <c r="O405" s="71">
        <f t="shared" si="18"/>
        <v>5</v>
      </c>
      <c r="P405" s="71">
        <f t="shared" si="19"/>
        <v>0</v>
      </c>
      <c r="Q405" s="298">
        <f t="shared" si="20"/>
        <v>0</v>
      </c>
      <c r="R405" s="71">
        <f t="shared" si="21"/>
        <v>15</v>
      </c>
      <c r="S405" s="71">
        <f t="shared" si="22"/>
        <v>15</v>
      </c>
      <c r="T405" s="71">
        <f t="shared" si="23"/>
        <v>0</v>
      </c>
      <c r="X405" s="71">
        <f t="shared" si="24"/>
        <v>0</v>
      </c>
    </row>
    <row r="406" spans="1:24">
      <c r="A406" s="71" t="str">
        <f t="shared" si="26"/>
        <v>济南</v>
      </c>
      <c r="B406" s="71">
        <f t="shared" si="26"/>
        <v>32</v>
      </c>
      <c r="C406" s="71" t="str">
        <f t="shared" si="26"/>
        <v>山东新凌志检测技术有限公司</v>
      </c>
      <c r="D406" s="287">
        <f t="shared" si="25"/>
        <v>47.3369868421053</v>
      </c>
      <c r="E406" s="288" t="str">
        <f t="shared" si="13"/>
        <v>2</v>
      </c>
      <c r="F406" s="289" t="str">
        <f t="shared" si="13"/>
        <v>2</v>
      </c>
      <c r="I406" s="71">
        <f t="shared" si="14"/>
        <v>5</v>
      </c>
      <c r="J406" s="296">
        <f t="shared" si="15"/>
        <v>13.08625</v>
      </c>
      <c r="K406" s="296">
        <f t="shared" si="16"/>
        <v>3.25073684210526</v>
      </c>
      <c r="L406" s="296"/>
      <c r="M406" s="71">
        <f t="shared" si="17"/>
        <v>3</v>
      </c>
      <c r="O406" s="71">
        <f t="shared" si="18"/>
        <v>5</v>
      </c>
      <c r="P406" s="71">
        <f t="shared" si="19"/>
        <v>3</v>
      </c>
      <c r="Q406" s="298">
        <f t="shared" si="20"/>
        <v>0</v>
      </c>
      <c r="R406" s="71">
        <f t="shared" si="21"/>
        <v>5</v>
      </c>
      <c r="S406" s="71">
        <f t="shared" si="22"/>
        <v>5</v>
      </c>
      <c r="T406" s="71">
        <f t="shared" si="23"/>
        <v>5</v>
      </c>
      <c r="X406" s="71">
        <f t="shared" si="24"/>
        <v>5</v>
      </c>
    </row>
    <row r="407" spans="1:24">
      <c r="A407" s="71" t="str">
        <f t="shared" si="26"/>
        <v>淄博</v>
      </c>
      <c r="B407" s="71">
        <f t="shared" si="26"/>
        <v>1</v>
      </c>
      <c r="C407" s="71" t="str">
        <f t="shared" si="26"/>
        <v>淄博加华新材料资源有限公司</v>
      </c>
      <c r="D407" s="287">
        <f t="shared" si="25"/>
        <v>41.4539473684211</v>
      </c>
      <c r="E407" s="288" t="str">
        <f t="shared" si="13"/>
        <v>1</v>
      </c>
      <c r="F407" s="289" t="str">
        <f t="shared" si="13"/>
        <v>新型材料</v>
      </c>
      <c r="I407" s="71">
        <f t="shared" si="14"/>
        <v>18</v>
      </c>
      <c r="J407" s="296">
        <f t="shared" si="15"/>
        <v>5.875</v>
      </c>
      <c r="K407" s="296">
        <f t="shared" si="16"/>
        <v>3.57894736842105</v>
      </c>
      <c r="L407" s="296"/>
      <c r="M407" s="71">
        <f t="shared" si="17"/>
        <v>3</v>
      </c>
      <c r="O407" s="71">
        <f t="shared" si="18"/>
        <v>1</v>
      </c>
      <c r="P407" s="71">
        <f t="shared" si="19"/>
        <v>0</v>
      </c>
      <c r="Q407" s="298">
        <f t="shared" si="20"/>
        <v>10</v>
      </c>
      <c r="R407" s="71">
        <f t="shared" si="21"/>
        <v>0</v>
      </c>
      <c r="S407" s="71">
        <f t="shared" si="22"/>
        <v>10</v>
      </c>
      <c r="T407" s="71">
        <f t="shared" si="23"/>
        <v>0</v>
      </c>
      <c r="X407" s="71">
        <f t="shared" si="24"/>
        <v>0</v>
      </c>
    </row>
    <row r="408" spans="1:24">
      <c r="A408" s="71" t="str">
        <f t="shared" si="26"/>
        <v>淄博</v>
      </c>
      <c r="B408" s="71">
        <f t="shared" si="26"/>
        <v>2</v>
      </c>
      <c r="C408" s="71" t="str">
        <f t="shared" si="26"/>
        <v>淄博黄河龙生物工程有限公司</v>
      </c>
      <c r="D408" s="287">
        <f t="shared" si="25"/>
        <v>24.6418947368421</v>
      </c>
      <c r="E408" s="288" t="str">
        <f t="shared" si="13"/>
        <v>1</v>
      </c>
      <c r="F408" s="289" t="str">
        <f t="shared" si="13"/>
        <v>生物工程和生物健康</v>
      </c>
      <c r="I408" s="71">
        <f t="shared" si="14"/>
        <v>9</v>
      </c>
      <c r="J408" s="296">
        <f t="shared" si="15"/>
        <v>7.71</v>
      </c>
      <c r="K408" s="296">
        <f t="shared" si="16"/>
        <v>3.93189473684211</v>
      </c>
      <c r="L408" s="296"/>
      <c r="M408" s="71">
        <f t="shared" si="17"/>
        <v>3</v>
      </c>
      <c r="O408" s="71">
        <f t="shared" si="18"/>
        <v>1</v>
      </c>
      <c r="P408" s="71">
        <f t="shared" si="19"/>
        <v>0</v>
      </c>
      <c r="Q408" s="298">
        <f t="shared" si="20"/>
        <v>0</v>
      </c>
      <c r="R408" s="71">
        <f t="shared" si="21"/>
        <v>0</v>
      </c>
      <c r="S408" s="71">
        <f t="shared" si="22"/>
        <v>0</v>
      </c>
      <c r="T408" s="71">
        <f t="shared" si="23"/>
        <v>0</v>
      </c>
      <c r="X408" s="71">
        <f t="shared" si="24"/>
        <v>0</v>
      </c>
    </row>
    <row r="409" spans="1:24">
      <c r="A409" s="71" t="str">
        <f t="shared" si="26"/>
        <v>淄博</v>
      </c>
      <c r="B409" s="71">
        <f t="shared" si="26"/>
        <v>3</v>
      </c>
      <c r="C409" s="71" t="str">
        <f t="shared" si="26"/>
        <v>山东智洋电气股份有限公司</v>
      </c>
      <c r="D409" s="287">
        <f t="shared" si="25"/>
        <v>53.2526315789474</v>
      </c>
      <c r="E409" s="288" t="str">
        <f t="shared" si="13"/>
        <v>1</v>
      </c>
      <c r="F409" s="289" t="str">
        <f t="shared" si="13"/>
        <v>信息技术</v>
      </c>
      <c r="I409" s="71">
        <f t="shared" si="14"/>
        <v>5</v>
      </c>
      <c r="J409" s="296">
        <f t="shared" si="15"/>
        <v>9</v>
      </c>
      <c r="K409" s="296">
        <f t="shared" si="16"/>
        <v>4.25263157894737</v>
      </c>
      <c r="L409" s="296"/>
      <c r="M409" s="71">
        <f t="shared" si="17"/>
        <v>5</v>
      </c>
      <c r="O409" s="71">
        <f t="shared" si="18"/>
        <v>5</v>
      </c>
      <c r="P409" s="71">
        <f t="shared" si="19"/>
        <v>0</v>
      </c>
      <c r="Q409" s="298">
        <f t="shared" si="20"/>
        <v>5</v>
      </c>
      <c r="R409" s="71">
        <f t="shared" si="21"/>
        <v>15</v>
      </c>
      <c r="S409" s="71">
        <f t="shared" si="22"/>
        <v>15</v>
      </c>
      <c r="T409" s="71">
        <f t="shared" si="23"/>
        <v>0</v>
      </c>
      <c r="X409" s="71">
        <f t="shared" si="24"/>
        <v>10</v>
      </c>
    </row>
    <row r="410" spans="1:24">
      <c r="A410" s="71" t="str">
        <f t="shared" si="26"/>
        <v>淄博</v>
      </c>
      <c r="B410" s="71">
        <f t="shared" si="26"/>
        <v>4</v>
      </c>
      <c r="C410" s="71" t="str">
        <f t="shared" si="26"/>
        <v>山东泰展机电科技股份有限公司</v>
      </c>
      <c r="D410" s="287">
        <f t="shared" si="25"/>
        <v>37.5406447368421</v>
      </c>
      <c r="E410" s="288" t="str">
        <f t="shared" si="13"/>
        <v>2</v>
      </c>
      <c r="F410" s="289" t="str">
        <f t="shared" si="13"/>
        <v>2</v>
      </c>
      <c r="I410" s="71">
        <f t="shared" si="14"/>
        <v>5</v>
      </c>
      <c r="J410" s="296">
        <f t="shared" si="15"/>
        <v>9.18875</v>
      </c>
      <c r="K410" s="296">
        <f t="shared" si="16"/>
        <v>4.35189473684211</v>
      </c>
      <c r="L410" s="296"/>
      <c r="M410" s="71">
        <f t="shared" si="17"/>
        <v>5</v>
      </c>
      <c r="O410" s="71">
        <f t="shared" si="18"/>
        <v>1</v>
      </c>
      <c r="P410" s="71">
        <f t="shared" si="19"/>
        <v>3</v>
      </c>
      <c r="Q410" s="298">
        <f t="shared" si="20"/>
        <v>5</v>
      </c>
      <c r="R410" s="71">
        <f t="shared" si="21"/>
        <v>0</v>
      </c>
      <c r="S410" s="71">
        <f t="shared" si="22"/>
        <v>5</v>
      </c>
      <c r="T410" s="71">
        <f t="shared" si="23"/>
        <v>0</v>
      </c>
      <c r="X410" s="71">
        <f t="shared" si="24"/>
        <v>5</v>
      </c>
    </row>
    <row r="411" spans="1:24">
      <c r="A411" s="71" t="str">
        <f t="shared" si="26"/>
        <v>淄博</v>
      </c>
      <c r="B411" s="71">
        <f t="shared" si="26"/>
        <v>5</v>
      </c>
      <c r="C411" s="71" t="str">
        <f t="shared" si="26"/>
        <v>山东华安新材料有限公司</v>
      </c>
      <c r="D411" s="287">
        <f t="shared" si="25"/>
        <v>54</v>
      </c>
      <c r="E411" s="288" t="str">
        <f t="shared" si="13"/>
        <v>1</v>
      </c>
      <c r="F411" s="289" t="str">
        <f t="shared" si="13"/>
        <v>新型材料</v>
      </c>
      <c r="I411" s="71">
        <f t="shared" si="14"/>
        <v>18</v>
      </c>
      <c r="J411" s="296">
        <f t="shared" si="15"/>
        <v>0</v>
      </c>
      <c r="K411" s="296">
        <f t="shared" si="16"/>
        <v>7</v>
      </c>
      <c r="L411" s="296"/>
      <c r="M411" s="71">
        <f t="shared" si="17"/>
        <v>3</v>
      </c>
      <c r="O411" s="71">
        <f t="shared" si="18"/>
        <v>3</v>
      </c>
      <c r="P411" s="71">
        <f t="shared" si="19"/>
        <v>3</v>
      </c>
      <c r="Q411" s="298">
        <f t="shared" si="20"/>
        <v>5</v>
      </c>
      <c r="R411" s="71">
        <f t="shared" si="21"/>
        <v>0</v>
      </c>
      <c r="S411" s="71">
        <f t="shared" si="22"/>
        <v>5</v>
      </c>
      <c r="T411" s="71">
        <f t="shared" si="23"/>
        <v>10</v>
      </c>
      <c r="X411" s="71">
        <f t="shared" si="24"/>
        <v>5</v>
      </c>
    </row>
    <row r="412" spans="1:24">
      <c r="A412" s="71" t="str">
        <f t="shared" si="26"/>
        <v>淄博</v>
      </c>
      <c r="B412" s="71">
        <f t="shared" si="26"/>
        <v>6</v>
      </c>
      <c r="C412" s="71" t="str">
        <f t="shared" si="26"/>
        <v>淄博泰光电力器材厂</v>
      </c>
      <c r="D412" s="287">
        <f t="shared" si="25"/>
        <v>36.3887368421053</v>
      </c>
      <c r="E412" s="288" t="str">
        <f t="shared" si="13"/>
        <v>1</v>
      </c>
      <c r="F412" s="289" t="str">
        <f t="shared" si="13"/>
        <v>新型材料</v>
      </c>
      <c r="I412" s="71">
        <f t="shared" si="14"/>
        <v>9</v>
      </c>
      <c r="J412" s="296">
        <f t="shared" si="15"/>
        <v>0</v>
      </c>
      <c r="K412" s="296">
        <f t="shared" si="16"/>
        <v>3.38873684210526</v>
      </c>
      <c r="L412" s="296"/>
      <c r="M412" s="71">
        <f t="shared" si="17"/>
        <v>3</v>
      </c>
      <c r="O412" s="71">
        <f t="shared" si="18"/>
        <v>1</v>
      </c>
      <c r="P412" s="71">
        <f t="shared" si="19"/>
        <v>0</v>
      </c>
      <c r="Q412" s="298">
        <f t="shared" si="20"/>
        <v>10</v>
      </c>
      <c r="R412" s="71">
        <f t="shared" si="21"/>
        <v>0</v>
      </c>
      <c r="S412" s="71">
        <f t="shared" si="22"/>
        <v>10</v>
      </c>
      <c r="T412" s="71">
        <f t="shared" si="23"/>
        <v>5</v>
      </c>
      <c r="X412" s="71">
        <f t="shared" si="24"/>
        <v>5</v>
      </c>
    </row>
    <row r="413" spans="1:24">
      <c r="A413" s="71" t="str">
        <f t="shared" si="26"/>
        <v>淄博</v>
      </c>
      <c r="B413" s="71">
        <f t="shared" si="26"/>
        <v>7</v>
      </c>
      <c r="C413" s="71" t="str">
        <f t="shared" si="26"/>
        <v>淄博侨森医疗用品股份有限公司</v>
      </c>
      <c r="D413" s="287">
        <f t="shared" si="25"/>
        <v>27.6351184210526</v>
      </c>
      <c r="E413" s="288" t="str">
        <f t="shared" si="13"/>
        <v>1</v>
      </c>
      <c r="F413" s="289" t="str">
        <f t="shared" si="13"/>
        <v>生物工程和生物健康</v>
      </c>
      <c r="I413" s="71">
        <f t="shared" si="14"/>
        <v>5</v>
      </c>
      <c r="J413" s="296">
        <f t="shared" si="15"/>
        <v>9.69375</v>
      </c>
      <c r="K413" s="296">
        <f t="shared" si="16"/>
        <v>5.94136842105263</v>
      </c>
      <c r="L413" s="296"/>
      <c r="M413" s="71">
        <f t="shared" si="17"/>
        <v>3</v>
      </c>
      <c r="O413" s="71">
        <f t="shared" si="18"/>
        <v>1</v>
      </c>
      <c r="P413" s="71">
        <f t="shared" si="19"/>
        <v>3</v>
      </c>
      <c r="Q413" s="298">
        <f t="shared" si="20"/>
        <v>0</v>
      </c>
      <c r="R413" s="71">
        <f t="shared" si="21"/>
        <v>0</v>
      </c>
      <c r="S413" s="71">
        <f t="shared" si="22"/>
        <v>0</v>
      </c>
      <c r="T413" s="71">
        <f t="shared" si="23"/>
        <v>0</v>
      </c>
      <c r="X413" s="71">
        <f t="shared" si="24"/>
        <v>0</v>
      </c>
    </row>
    <row r="414" spans="1:24">
      <c r="A414" s="71" t="str">
        <f t="shared" si="26"/>
        <v>淄博</v>
      </c>
      <c r="B414" s="71">
        <f t="shared" si="26"/>
        <v>8</v>
      </c>
      <c r="C414" s="71" t="str">
        <f t="shared" si="26"/>
        <v>山东淄博环宇桥梁模板有限公司</v>
      </c>
      <c r="D414" s="287">
        <f t="shared" si="25"/>
        <v>31.3322236842105</v>
      </c>
      <c r="E414" s="288" t="str">
        <f t="shared" si="13"/>
        <v>2</v>
      </c>
      <c r="F414" s="289" t="str">
        <f t="shared" si="13"/>
        <v>2</v>
      </c>
      <c r="I414" s="71">
        <f t="shared" si="14"/>
        <v>12</v>
      </c>
      <c r="J414" s="296">
        <f t="shared" si="15"/>
        <v>7.27875</v>
      </c>
      <c r="K414" s="296">
        <f t="shared" si="16"/>
        <v>4.05347368421053</v>
      </c>
      <c r="L414" s="296"/>
      <c r="M414" s="71">
        <f t="shared" si="17"/>
        <v>5</v>
      </c>
      <c r="O414" s="71">
        <f t="shared" si="18"/>
        <v>3</v>
      </c>
      <c r="P414" s="71">
        <f t="shared" si="19"/>
        <v>0</v>
      </c>
      <c r="Q414" s="298">
        <f t="shared" si="20"/>
        <v>0</v>
      </c>
      <c r="R414" s="71">
        <f t="shared" si="21"/>
        <v>0</v>
      </c>
      <c r="S414" s="71">
        <f t="shared" si="22"/>
        <v>0</v>
      </c>
      <c r="T414" s="71">
        <f t="shared" si="23"/>
        <v>0</v>
      </c>
      <c r="X414" s="71">
        <f t="shared" si="24"/>
        <v>0</v>
      </c>
    </row>
    <row r="415" spans="1:24">
      <c r="A415" s="71" t="str">
        <f t="shared" ref="A415:C434" si="27">A45</f>
        <v>淄博</v>
      </c>
      <c r="B415" s="71">
        <f t="shared" si="27"/>
        <v>9</v>
      </c>
      <c r="C415" s="71" t="str">
        <f t="shared" si="27"/>
        <v>山东天音生物科技有限公司</v>
      </c>
      <c r="D415" s="287">
        <f t="shared" si="25"/>
        <v>52.5828684210526</v>
      </c>
      <c r="E415" s="288" t="str">
        <f t="shared" si="13"/>
        <v>1</v>
      </c>
      <c r="F415" s="289" t="str">
        <f t="shared" si="13"/>
        <v>生物工程和生物健康</v>
      </c>
      <c r="I415" s="71">
        <f t="shared" si="14"/>
        <v>5</v>
      </c>
      <c r="J415" s="296">
        <f t="shared" si="15"/>
        <v>10.1175</v>
      </c>
      <c r="K415" s="296">
        <f t="shared" si="16"/>
        <v>4.46536842105263</v>
      </c>
      <c r="L415" s="296"/>
      <c r="M415" s="71">
        <f t="shared" si="17"/>
        <v>5</v>
      </c>
      <c r="O415" s="71">
        <f t="shared" si="18"/>
        <v>5</v>
      </c>
      <c r="P415" s="71">
        <f t="shared" si="19"/>
        <v>3</v>
      </c>
      <c r="Q415" s="298">
        <f t="shared" si="20"/>
        <v>5</v>
      </c>
      <c r="R415" s="71">
        <f t="shared" si="21"/>
        <v>0</v>
      </c>
      <c r="S415" s="71">
        <f t="shared" si="22"/>
        <v>5</v>
      </c>
      <c r="T415" s="71">
        <f t="shared" si="23"/>
        <v>10</v>
      </c>
      <c r="X415" s="71">
        <f t="shared" si="24"/>
        <v>5</v>
      </c>
    </row>
    <row r="416" spans="1:24">
      <c r="A416" s="71" t="str">
        <f t="shared" si="27"/>
        <v>淄博</v>
      </c>
      <c r="B416" s="71">
        <f t="shared" si="27"/>
        <v>10</v>
      </c>
      <c r="C416" s="71" t="str">
        <f t="shared" si="27"/>
        <v>山东瑞泰新材料科技有限公司</v>
      </c>
      <c r="D416" s="287">
        <f t="shared" si="25"/>
        <v>46.7132894736842</v>
      </c>
      <c r="E416" s="288" t="str">
        <f t="shared" si="13"/>
        <v>1</v>
      </c>
      <c r="F416" s="289" t="str">
        <f t="shared" si="13"/>
        <v>新型材料</v>
      </c>
      <c r="I416" s="71">
        <f t="shared" si="14"/>
        <v>3</v>
      </c>
      <c r="J416" s="296">
        <f t="shared" si="15"/>
        <v>5.2375</v>
      </c>
      <c r="K416" s="296">
        <f t="shared" si="16"/>
        <v>5.47578947368421</v>
      </c>
      <c r="L416" s="296"/>
      <c r="M416" s="71">
        <f t="shared" si="17"/>
        <v>5</v>
      </c>
      <c r="O416" s="71">
        <f t="shared" si="18"/>
        <v>5</v>
      </c>
      <c r="P416" s="71">
        <f t="shared" si="19"/>
        <v>3</v>
      </c>
      <c r="Q416" s="298">
        <f t="shared" si="20"/>
        <v>15</v>
      </c>
      <c r="R416" s="71">
        <f t="shared" si="21"/>
        <v>0</v>
      </c>
      <c r="S416" s="71">
        <f t="shared" si="22"/>
        <v>15</v>
      </c>
      <c r="T416" s="71">
        <f t="shared" si="23"/>
        <v>0</v>
      </c>
      <c r="X416" s="71">
        <f t="shared" si="24"/>
        <v>5</v>
      </c>
    </row>
    <row r="417" spans="1:24">
      <c r="A417" s="71" t="str">
        <f t="shared" si="27"/>
        <v>淄博</v>
      </c>
      <c r="B417" s="71">
        <f t="shared" si="27"/>
        <v>11</v>
      </c>
      <c r="C417" s="71" t="str">
        <f t="shared" si="27"/>
        <v>淄博沃德机械科技有限公司</v>
      </c>
      <c r="D417" s="287">
        <f t="shared" si="25"/>
        <v>35.4951315789474</v>
      </c>
      <c r="E417" s="288" t="str">
        <f t="shared" si="13"/>
        <v>2</v>
      </c>
      <c r="F417" s="289" t="str">
        <f t="shared" si="13"/>
        <v>2</v>
      </c>
      <c r="I417" s="71">
        <f t="shared" si="14"/>
        <v>5</v>
      </c>
      <c r="J417" s="296">
        <f t="shared" si="15"/>
        <v>6.2625</v>
      </c>
      <c r="K417" s="296">
        <f t="shared" si="16"/>
        <v>3.23263157894737</v>
      </c>
      <c r="L417" s="296"/>
      <c r="M417" s="71">
        <f t="shared" si="17"/>
        <v>5</v>
      </c>
      <c r="O417" s="71">
        <f t="shared" si="18"/>
        <v>3</v>
      </c>
      <c r="P417" s="71">
        <f t="shared" si="19"/>
        <v>3</v>
      </c>
      <c r="Q417" s="298">
        <f t="shared" si="20"/>
        <v>5</v>
      </c>
      <c r="R417" s="71">
        <f t="shared" si="21"/>
        <v>0</v>
      </c>
      <c r="S417" s="71">
        <f t="shared" si="22"/>
        <v>5</v>
      </c>
      <c r="T417" s="71">
        <f t="shared" si="23"/>
        <v>0</v>
      </c>
      <c r="X417" s="71">
        <f t="shared" si="24"/>
        <v>5</v>
      </c>
    </row>
    <row r="418" spans="1:24">
      <c r="A418" s="71" t="str">
        <f t="shared" si="27"/>
        <v>淄博</v>
      </c>
      <c r="B418" s="71">
        <f t="shared" si="27"/>
        <v>12</v>
      </c>
      <c r="C418" s="71" t="str">
        <f t="shared" si="27"/>
        <v>淄博康贝医疗医疗器械有限公司</v>
      </c>
      <c r="D418" s="287">
        <f t="shared" si="25"/>
        <v>21</v>
      </c>
      <c r="E418" s="288" t="str">
        <f t="shared" si="13"/>
        <v>1</v>
      </c>
      <c r="F418" s="289" t="str">
        <f t="shared" si="13"/>
        <v>生物工程和生物健康</v>
      </c>
      <c r="I418" s="71">
        <f t="shared" si="14"/>
        <v>3</v>
      </c>
      <c r="J418" s="296">
        <f t="shared" si="15"/>
        <v>0</v>
      </c>
      <c r="K418" s="296">
        <f t="shared" si="16"/>
        <v>7</v>
      </c>
      <c r="L418" s="296"/>
      <c r="M418" s="71">
        <f t="shared" si="17"/>
        <v>5</v>
      </c>
      <c r="O418" s="71">
        <f t="shared" si="18"/>
        <v>1</v>
      </c>
      <c r="P418" s="71">
        <f t="shared" si="19"/>
        <v>0</v>
      </c>
      <c r="Q418" s="298">
        <f t="shared" si="20"/>
        <v>0</v>
      </c>
      <c r="R418" s="71">
        <f t="shared" si="21"/>
        <v>0</v>
      </c>
      <c r="S418" s="71">
        <f t="shared" si="22"/>
        <v>0</v>
      </c>
      <c r="T418" s="71">
        <f t="shared" si="23"/>
        <v>0</v>
      </c>
      <c r="X418" s="71">
        <f t="shared" si="24"/>
        <v>5</v>
      </c>
    </row>
    <row r="419" spans="1:24">
      <c r="A419" s="71" t="str">
        <f t="shared" si="27"/>
        <v>淄博</v>
      </c>
      <c r="B419" s="71">
        <f t="shared" si="27"/>
        <v>13</v>
      </c>
      <c r="C419" s="71" t="str">
        <f t="shared" si="27"/>
        <v>山东齐鲁华信高科有限公司</v>
      </c>
      <c r="D419" s="287">
        <f t="shared" si="25"/>
        <v>29.3328421052632</v>
      </c>
      <c r="E419" s="288" t="str">
        <f t="shared" si="13"/>
        <v>1</v>
      </c>
      <c r="F419" s="289" t="str">
        <f t="shared" si="13"/>
        <v>新型材料</v>
      </c>
      <c r="I419" s="71">
        <f t="shared" si="14"/>
        <v>9</v>
      </c>
      <c r="J419" s="296">
        <f t="shared" si="15"/>
        <v>0</v>
      </c>
      <c r="K419" s="296">
        <f t="shared" si="16"/>
        <v>3.33284210526316</v>
      </c>
      <c r="L419" s="296"/>
      <c r="M419" s="71">
        <f t="shared" si="17"/>
        <v>3</v>
      </c>
      <c r="O419" s="71">
        <f t="shared" si="18"/>
        <v>1</v>
      </c>
      <c r="P419" s="71">
        <f t="shared" si="19"/>
        <v>3</v>
      </c>
      <c r="Q419" s="298">
        <f t="shared" si="20"/>
        <v>5</v>
      </c>
      <c r="R419" s="71">
        <f t="shared" si="21"/>
        <v>0</v>
      </c>
      <c r="S419" s="71">
        <f t="shared" si="22"/>
        <v>5</v>
      </c>
      <c r="T419" s="71">
        <f t="shared" si="23"/>
        <v>0</v>
      </c>
      <c r="X419" s="71">
        <f t="shared" si="24"/>
        <v>5</v>
      </c>
    </row>
    <row r="420" spans="1:24">
      <c r="A420" s="71" t="str">
        <f t="shared" si="27"/>
        <v>淄博</v>
      </c>
      <c r="B420" s="71">
        <f t="shared" si="27"/>
        <v>14</v>
      </c>
      <c r="C420" s="71" t="str">
        <f t="shared" si="27"/>
        <v>山东齐鲁科力化工研究院有限公司</v>
      </c>
      <c r="D420" s="287">
        <f t="shared" si="25"/>
        <v>46.1684210526316</v>
      </c>
      <c r="E420" s="288" t="str">
        <f t="shared" si="13"/>
        <v>1</v>
      </c>
      <c r="F420" s="289" t="str">
        <f t="shared" si="13"/>
        <v>新型材料</v>
      </c>
      <c r="I420" s="71">
        <f t="shared" si="14"/>
        <v>12</v>
      </c>
      <c r="J420" s="296">
        <f t="shared" si="15"/>
        <v>0</v>
      </c>
      <c r="K420" s="296">
        <f t="shared" si="16"/>
        <v>3.16842105263158</v>
      </c>
      <c r="L420" s="296"/>
      <c r="M420" s="71">
        <f t="shared" si="17"/>
        <v>3</v>
      </c>
      <c r="O420" s="71">
        <f t="shared" si="18"/>
        <v>3</v>
      </c>
      <c r="P420" s="71">
        <f t="shared" si="19"/>
        <v>0</v>
      </c>
      <c r="Q420" s="298">
        <f t="shared" si="20"/>
        <v>10</v>
      </c>
      <c r="R420" s="71">
        <f t="shared" si="21"/>
        <v>5</v>
      </c>
      <c r="S420" s="71">
        <f t="shared" si="22"/>
        <v>10</v>
      </c>
      <c r="T420" s="71">
        <f t="shared" si="23"/>
        <v>10</v>
      </c>
      <c r="X420" s="71">
        <f t="shared" si="24"/>
        <v>5</v>
      </c>
    </row>
    <row r="421" spans="1:24">
      <c r="A421" s="71" t="str">
        <f t="shared" si="27"/>
        <v>淄博</v>
      </c>
      <c r="B421" s="71">
        <f t="shared" si="27"/>
        <v>15</v>
      </c>
      <c r="C421" s="71" t="str">
        <f t="shared" si="27"/>
        <v>山东德佑电气股份有限公司</v>
      </c>
      <c r="D421" s="287">
        <f t="shared" si="25"/>
        <v>31.57375</v>
      </c>
      <c r="E421" s="288" t="str">
        <f t="shared" si="13"/>
        <v>1</v>
      </c>
      <c r="F421" s="289" t="str">
        <f t="shared" si="13"/>
        <v>节能环保</v>
      </c>
      <c r="I421" s="71">
        <f t="shared" si="14"/>
        <v>5</v>
      </c>
      <c r="J421" s="296">
        <f t="shared" si="15"/>
        <v>7.57375</v>
      </c>
      <c r="K421" s="296">
        <f t="shared" si="16"/>
        <v>0</v>
      </c>
      <c r="L421" s="296"/>
      <c r="M421" s="71">
        <f t="shared" si="17"/>
        <v>3</v>
      </c>
      <c r="O421" s="71">
        <f t="shared" si="18"/>
        <v>3</v>
      </c>
      <c r="P421" s="71">
        <f t="shared" si="19"/>
        <v>3</v>
      </c>
      <c r="Q421" s="298">
        <f t="shared" si="20"/>
        <v>5</v>
      </c>
      <c r="R421" s="71">
        <f t="shared" si="21"/>
        <v>0</v>
      </c>
      <c r="S421" s="71">
        <f t="shared" si="22"/>
        <v>5</v>
      </c>
      <c r="T421" s="71">
        <f t="shared" si="23"/>
        <v>0</v>
      </c>
      <c r="X421" s="71">
        <f t="shared" si="24"/>
        <v>5</v>
      </c>
    </row>
    <row r="422" spans="1:24">
      <c r="A422" s="71" t="str">
        <f t="shared" si="27"/>
        <v>淄博</v>
      </c>
      <c r="B422" s="71">
        <f t="shared" si="27"/>
        <v>16</v>
      </c>
      <c r="C422" s="71" t="str">
        <f t="shared" si="27"/>
        <v>山东广浦生物科技有限公司</v>
      </c>
      <c r="D422" s="287">
        <f t="shared" si="25"/>
        <v>37.8421052631579</v>
      </c>
      <c r="E422" s="288" t="str">
        <f t="shared" si="13"/>
        <v>1</v>
      </c>
      <c r="F422" s="289" t="str">
        <f t="shared" si="13"/>
        <v>生物工程和生物健康</v>
      </c>
      <c r="I422" s="71">
        <f t="shared" si="14"/>
        <v>3</v>
      </c>
      <c r="J422" s="296">
        <f t="shared" si="15"/>
        <v>15</v>
      </c>
      <c r="K422" s="296">
        <f t="shared" si="16"/>
        <v>3.84210526315789</v>
      </c>
      <c r="L422" s="296"/>
      <c r="M422" s="71">
        <f t="shared" si="17"/>
        <v>5</v>
      </c>
      <c r="O422" s="71">
        <f t="shared" si="18"/>
        <v>3</v>
      </c>
      <c r="P422" s="71">
        <f t="shared" si="19"/>
        <v>3</v>
      </c>
      <c r="Q422" s="298">
        <f t="shared" si="20"/>
        <v>5</v>
      </c>
      <c r="R422" s="71">
        <f t="shared" si="21"/>
        <v>0</v>
      </c>
      <c r="S422" s="71">
        <f t="shared" si="22"/>
        <v>5</v>
      </c>
      <c r="T422" s="71">
        <f t="shared" si="23"/>
        <v>0</v>
      </c>
      <c r="X422" s="71">
        <f t="shared" si="24"/>
        <v>0</v>
      </c>
    </row>
    <row r="423" spans="1:24">
      <c r="A423" s="71" t="str">
        <f t="shared" si="27"/>
        <v>淄博</v>
      </c>
      <c r="B423" s="71">
        <f t="shared" si="27"/>
        <v>17</v>
      </c>
      <c r="C423" s="71" t="str">
        <f t="shared" si="27"/>
        <v>淄博禾丰种子有限公司</v>
      </c>
      <c r="D423" s="287">
        <f t="shared" si="25"/>
        <v>30.4625</v>
      </c>
      <c r="E423" s="288" t="str">
        <f t="shared" si="13"/>
        <v>2</v>
      </c>
      <c r="F423" s="289" t="str">
        <f t="shared" si="13"/>
        <v>2</v>
      </c>
      <c r="I423" s="71">
        <f t="shared" si="14"/>
        <v>9</v>
      </c>
      <c r="J423" s="296">
        <f t="shared" si="15"/>
        <v>5.4625</v>
      </c>
      <c r="K423" s="296">
        <f t="shared" si="16"/>
        <v>0</v>
      </c>
      <c r="L423" s="296"/>
      <c r="M423" s="71">
        <f t="shared" si="17"/>
        <v>3</v>
      </c>
      <c r="O423" s="71">
        <f t="shared" si="18"/>
        <v>3</v>
      </c>
      <c r="P423" s="71">
        <f t="shared" si="19"/>
        <v>5</v>
      </c>
      <c r="Q423" s="298">
        <f t="shared" si="20"/>
        <v>0</v>
      </c>
      <c r="R423" s="71">
        <f t="shared" si="21"/>
        <v>0</v>
      </c>
      <c r="S423" s="71">
        <f t="shared" si="22"/>
        <v>0</v>
      </c>
      <c r="T423" s="71">
        <f t="shared" si="23"/>
        <v>0</v>
      </c>
      <c r="X423" s="71">
        <f t="shared" si="24"/>
        <v>5</v>
      </c>
    </row>
    <row r="424" spans="1:24">
      <c r="A424" s="71" t="str">
        <f t="shared" si="27"/>
        <v>淄博</v>
      </c>
      <c r="B424" s="71">
        <f t="shared" si="27"/>
        <v>18</v>
      </c>
      <c r="C424" s="71" t="str">
        <f t="shared" si="27"/>
        <v>淄博鹏达环保科技有限公司</v>
      </c>
      <c r="D424" s="287">
        <f t="shared" si="25"/>
        <v>32.6105921052632</v>
      </c>
      <c r="E424" s="288" t="str">
        <f t="shared" si="13"/>
        <v>1</v>
      </c>
      <c r="F424" s="289" t="str">
        <f t="shared" si="13"/>
        <v>节能环保</v>
      </c>
      <c r="I424" s="71">
        <f t="shared" si="14"/>
        <v>5</v>
      </c>
      <c r="J424" s="296">
        <f t="shared" si="15"/>
        <v>7.72375</v>
      </c>
      <c r="K424" s="296">
        <f t="shared" si="16"/>
        <v>3.88684210526316</v>
      </c>
      <c r="L424" s="296"/>
      <c r="M424" s="71">
        <f t="shared" si="17"/>
        <v>5</v>
      </c>
      <c r="O424" s="71">
        <f t="shared" si="18"/>
        <v>1</v>
      </c>
      <c r="P424" s="71">
        <f t="shared" si="19"/>
        <v>5</v>
      </c>
      <c r="Q424" s="298">
        <f t="shared" si="20"/>
        <v>5</v>
      </c>
      <c r="R424" s="71">
        <f t="shared" si="21"/>
        <v>0</v>
      </c>
      <c r="S424" s="71">
        <f t="shared" si="22"/>
        <v>5</v>
      </c>
      <c r="T424" s="71">
        <f t="shared" si="23"/>
        <v>0</v>
      </c>
      <c r="X424" s="71">
        <f t="shared" si="24"/>
        <v>0</v>
      </c>
    </row>
    <row r="425" spans="1:24">
      <c r="A425" s="71" t="str">
        <f t="shared" si="27"/>
        <v>淄博</v>
      </c>
      <c r="B425" s="71">
        <f t="shared" si="27"/>
        <v>19</v>
      </c>
      <c r="C425" s="71" t="str">
        <f t="shared" si="27"/>
        <v>山东锋钢机械设备有限公司</v>
      </c>
      <c r="D425" s="287">
        <f t="shared" si="25"/>
        <v>22.72875</v>
      </c>
      <c r="E425" s="288" t="str">
        <f t="shared" si="13"/>
        <v>2</v>
      </c>
      <c r="F425" s="289" t="str">
        <f t="shared" si="13"/>
        <v>2</v>
      </c>
      <c r="I425" s="71">
        <f t="shared" si="14"/>
        <v>9</v>
      </c>
      <c r="J425" s="296">
        <f t="shared" si="15"/>
        <v>5.72875</v>
      </c>
      <c r="K425" s="296">
        <f t="shared" si="16"/>
        <v>0</v>
      </c>
      <c r="L425" s="296"/>
      <c r="M425" s="71">
        <f t="shared" si="17"/>
        <v>3</v>
      </c>
      <c r="O425" s="71">
        <f t="shared" si="18"/>
        <v>5</v>
      </c>
      <c r="P425" s="71">
        <f t="shared" si="19"/>
        <v>0</v>
      </c>
      <c r="Q425" s="298">
        <f t="shared" si="20"/>
        <v>0</v>
      </c>
      <c r="R425" s="71">
        <f t="shared" si="21"/>
        <v>0</v>
      </c>
      <c r="S425" s="71">
        <f t="shared" si="22"/>
        <v>0</v>
      </c>
      <c r="T425" s="71">
        <f t="shared" si="23"/>
        <v>0</v>
      </c>
      <c r="X425" s="71">
        <f t="shared" si="24"/>
        <v>0</v>
      </c>
    </row>
    <row r="426" spans="1:24">
      <c r="A426" s="71" t="str">
        <f t="shared" si="27"/>
        <v>淄博</v>
      </c>
      <c r="B426" s="71">
        <f t="shared" si="27"/>
        <v>20</v>
      </c>
      <c r="C426" s="71" t="str">
        <f t="shared" si="27"/>
        <v>淄博博山新颖传感器厂</v>
      </c>
      <c r="D426" s="287">
        <f t="shared" si="25"/>
        <v>27.4427631578947</v>
      </c>
      <c r="E426" s="288" t="str">
        <f t="shared" si="13"/>
        <v>1</v>
      </c>
      <c r="F426" s="289" t="str">
        <f t="shared" si="13"/>
        <v>信息技术</v>
      </c>
      <c r="I426" s="71">
        <f t="shared" si="14"/>
        <v>3</v>
      </c>
      <c r="J426" s="296">
        <f t="shared" si="15"/>
        <v>6.3375</v>
      </c>
      <c r="K426" s="296">
        <f t="shared" si="16"/>
        <v>3.10526315789474</v>
      </c>
      <c r="L426" s="296"/>
      <c r="M426" s="71">
        <f t="shared" si="17"/>
        <v>5</v>
      </c>
      <c r="O426" s="71">
        <f t="shared" si="18"/>
        <v>5</v>
      </c>
      <c r="P426" s="71">
        <f t="shared" si="19"/>
        <v>0</v>
      </c>
      <c r="Q426" s="298">
        <f t="shared" si="20"/>
        <v>5</v>
      </c>
      <c r="R426" s="71">
        <f t="shared" si="21"/>
        <v>0</v>
      </c>
      <c r="S426" s="71">
        <f t="shared" si="22"/>
        <v>5</v>
      </c>
      <c r="T426" s="71">
        <f t="shared" si="23"/>
        <v>0</v>
      </c>
      <c r="X426" s="71">
        <f t="shared" si="24"/>
        <v>0</v>
      </c>
    </row>
    <row r="427" spans="1:24">
      <c r="A427" s="71" t="str">
        <f t="shared" si="27"/>
        <v>淄博</v>
      </c>
      <c r="B427" s="71">
        <f t="shared" si="27"/>
        <v>21</v>
      </c>
      <c r="C427" s="71" t="str">
        <f t="shared" si="27"/>
        <v>山东森荣新材料股份有限公司</v>
      </c>
      <c r="D427" s="287">
        <f t="shared" si="25"/>
        <v>15.90875</v>
      </c>
      <c r="E427" s="288" t="str">
        <f t="shared" si="13"/>
        <v>1</v>
      </c>
      <c r="F427" s="289" t="str">
        <f t="shared" si="13"/>
        <v>新型材料</v>
      </c>
      <c r="I427" s="71">
        <f t="shared" si="14"/>
        <v>3</v>
      </c>
      <c r="J427" s="296">
        <f t="shared" si="15"/>
        <v>6.90875</v>
      </c>
      <c r="K427" s="296">
        <f t="shared" si="16"/>
        <v>0</v>
      </c>
      <c r="L427" s="296"/>
      <c r="M427" s="71">
        <f t="shared" si="17"/>
        <v>5</v>
      </c>
      <c r="O427" s="71">
        <f t="shared" si="18"/>
        <v>1</v>
      </c>
      <c r="P427" s="71">
        <f t="shared" si="19"/>
        <v>0</v>
      </c>
      <c r="Q427" s="298">
        <f t="shared" si="20"/>
        <v>0</v>
      </c>
      <c r="R427" s="71">
        <f t="shared" si="21"/>
        <v>0</v>
      </c>
      <c r="S427" s="71">
        <f t="shared" si="22"/>
        <v>0</v>
      </c>
      <c r="T427" s="71">
        <f t="shared" si="23"/>
        <v>0</v>
      </c>
      <c r="X427" s="71">
        <f t="shared" si="24"/>
        <v>0</v>
      </c>
    </row>
    <row r="428" spans="1:24">
      <c r="A428" s="71" t="str">
        <f t="shared" si="27"/>
        <v>淄博</v>
      </c>
      <c r="B428" s="71">
        <f t="shared" si="27"/>
        <v>22</v>
      </c>
      <c r="C428" s="71" t="str">
        <f t="shared" si="27"/>
        <v>山东义丰机械股份有限公司</v>
      </c>
      <c r="D428" s="287">
        <f t="shared" si="25"/>
        <v>30.4724342105263</v>
      </c>
      <c r="E428" s="288" t="str">
        <f t="shared" si="13"/>
        <v>1</v>
      </c>
      <c r="F428" s="289" t="str">
        <f t="shared" si="13"/>
        <v>节能环保</v>
      </c>
      <c r="I428" s="71">
        <f t="shared" si="14"/>
        <v>9</v>
      </c>
      <c r="J428" s="296">
        <f t="shared" si="15"/>
        <v>5.75875</v>
      </c>
      <c r="K428" s="296">
        <f t="shared" si="16"/>
        <v>4.71368421052632</v>
      </c>
      <c r="L428" s="296"/>
      <c r="M428" s="71">
        <f t="shared" si="17"/>
        <v>3</v>
      </c>
      <c r="O428" s="71">
        <f t="shared" si="18"/>
        <v>3</v>
      </c>
      <c r="P428" s="71">
        <f t="shared" si="19"/>
        <v>0</v>
      </c>
      <c r="Q428" s="298">
        <f t="shared" si="20"/>
        <v>0</v>
      </c>
      <c r="R428" s="71">
        <f t="shared" si="21"/>
        <v>0</v>
      </c>
      <c r="S428" s="71">
        <f t="shared" si="22"/>
        <v>0</v>
      </c>
      <c r="T428" s="71">
        <f t="shared" si="23"/>
        <v>0</v>
      </c>
      <c r="X428" s="71">
        <f t="shared" si="24"/>
        <v>5</v>
      </c>
    </row>
    <row r="429" spans="1:24">
      <c r="A429" s="71" t="str">
        <f t="shared" si="27"/>
        <v>淄博</v>
      </c>
      <c r="B429" s="71">
        <f t="shared" si="27"/>
        <v>23</v>
      </c>
      <c r="C429" s="71" t="str">
        <f t="shared" si="27"/>
        <v>淄博恒兴物流股份有限公司</v>
      </c>
      <c r="D429" s="287">
        <f t="shared" si="25"/>
        <v>21.8614342105263</v>
      </c>
      <c r="E429" s="288" t="str">
        <f t="shared" si="13"/>
        <v>2</v>
      </c>
      <c r="F429" s="289" t="str">
        <f t="shared" si="13"/>
        <v>2</v>
      </c>
      <c r="I429" s="71">
        <f t="shared" si="14"/>
        <v>12</v>
      </c>
      <c r="J429" s="296">
        <f t="shared" si="15"/>
        <v>5.72375</v>
      </c>
      <c r="K429" s="296">
        <f t="shared" si="16"/>
        <v>3.13768421052632</v>
      </c>
      <c r="L429" s="296"/>
      <c r="M429" s="71">
        <f t="shared" si="17"/>
        <v>0</v>
      </c>
      <c r="O429" s="71">
        <f t="shared" si="18"/>
        <v>1</v>
      </c>
      <c r="P429" s="71">
        <f t="shared" si="19"/>
        <v>0</v>
      </c>
      <c r="Q429" s="298">
        <f t="shared" si="20"/>
        <v>0</v>
      </c>
      <c r="R429" s="71">
        <f t="shared" si="21"/>
        <v>0</v>
      </c>
      <c r="S429" s="71">
        <f t="shared" si="22"/>
        <v>0</v>
      </c>
      <c r="T429" s="71">
        <f t="shared" si="23"/>
        <v>0</v>
      </c>
      <c r="X429" s="71">
        <f t="shared" si="24"/>
        <v>0</v>
      </c>
    </row>
    <row r="430" spans="1:24">
      <c r="A430" s="71" t="str">
        <f t="shared" si="27"/>
        <v>淄博</v>
      </c>
      <c r="B430" s="71">
        <f t="shared" si="27"/>
        <v>24</v>
      </c>
      <c r="C430" s="71" t="str">
        <f t="shared" si="27"/>
        <v>山东联能电力设计有限公司</v>
      </c>
      <c r="D430" s="287">
        <f t="shared" si="25"/>
        <v>24</v>
      </c>
      <c r="E430" s="288" t="str">
        <f t="shared" si="13"/>
        <v>2</v>
      </c>
      <c r="F430" s="289" t="str">
        <f t="shared" si="13"/>
        <v>2</v>
      </c>
      <c r="I430" s="71">
        <f t="shared" si="14"/>
        <v>1</v>
      </c>
      <c r="J430" s="296">
        <f t="shared" si="15"/>
        <v>15</v>
      </c>
      <c r="K430" s="296">
        <f t="shared" si="16"/>
        <v>0</v>
      </c>
      <c r="L430" s="296"/>
      <c r="M430" s="71">
        <f t="shared" si="17"/>
        <v>5</v>
      </c>
      <c r="O430" s="71">
        <f t="shared" si="18"/>
        <v>3</v>
      </c>
      <c r="P430" s="71">
        <f t="shared" si="19"/>
        <v>0</v>
      </c>
      <c r="Q430" s="298">
        <f t="shared" si="20"/>
        <v>0</v>
      </c>
      <c r="R430" s="71">
        <f t="shared" si="21"/>
        <v>0</v>
      </c>
      <c r="S430" s="71">
        <f t="shared" si="22"/>
        <v>0</v>
      </c>
      <c r="T430" s="71">
        <f t="shared" si="23"/>
        <v>0</v>
      </c>
      <c r="X430" s="71">
        <f t="shared" si="24"/>
        <v>0</v>
      </c>
    </row>
    <row r="431" spans="1:24">
      <c r="A431" s="71" t="str">
        <f t="shared" si="27"/>
        <v>淄博</v>
      </c>
      <c r="B431" s="71">
        <f t="shared" si="27"/>
        <v>25</v>
      </c>
      <c r="C431" s="71" t="str">
        <f t="shared" si="27"/>
        <v>山东新华安得医疗用品有限公司</v>
      </c>
      <c r="D431" s="287">
        <f t="shared" si="25"/>
        <v>58.0718026315789</v>
      </c>
      <c r="E431" s="288" t="str">
        <f t="shared" si="13"/>
        <v>1</v>
      </c>
      <c r="F431" s="289" t="str">
        <f t="shared" si="13"/>
        <v>生物工程和生物健康</v>
      </c>
      <c r="I431" s="71">
        <f t="shared" si="14"/>
        <v>18</v>
      </c>
      <c r="J431" s="296">
        <f t="shared" si="15"/>
        <v>5.76875</v>
      </c>
      <c r="K431" s="296">
        <f t="shared" si="16"/>
        <v>3.30305263157895</v>
      </c>
      <c r="L431" s="296"/>
      <c r="M431" s="71">
        <f t="shared" si="17"/>
        <v>3</v>
      </c>
      <c r="O431" s="71">
        <f t="shared" si="18"/>
        <v>3</v>
      </c>
      <c r="P431" s="71">
        <f t="shared" si="19"/>
        <v>0</v>
      </c>
      <c r="Q431" s="298">
        <f t="shared" si="20"/>
        <v>10</v>
      </c>
      <c r="R431" s="71">
        <f t="shared" si="21"/>
        <v>0</v>
      </c>
      <c r="S431" s="71">
        <f t="shared" si="22"/>
        <v>10</v>
      </c>
      <c r="T431" s="71">
        <f t="shared" si="23"/>
        <v>10</v>
      </c>
      <c r="X431" s="71">
        <f t="shared" si="24"/>
        <v>5</v>
      </c>
    </row>
    <row r="432" spans="1:24">
      <c r="A432" s="71" t="str">
        <f t="shared" si="27"/>
        <v>淄博</v>
      </c>
      <c r="B432" s="71">
        <f t="shared" si="27"/>
        <v>26</v>
      </c>
      <c r="C432" s="71" t="str">
        <f t="shared" si="27"/>
        <v>淄博鑫旭电源科技有限公司</v>
      </c>
      <c r="D432" s="287">
        <f t="shared" si="25"/>
        <v>32.5822105263158</v>
      </c>
      <c r="E432" s="288" t="str">
        <f t="shared" si="13"/>
        <v>2</v>
      </c>
      <c r="F432" s="289" t="str">
        <f t="shared" si="13"/>
        <v>2</v>
      </c>
      <c r="I432" s="71">
        <f t="shared" si="14"/>
        <v>3</v>
      </c>
      <c r="J432" s="296">
        <f t="shared" si="15"/>
        <v>0</v>
      </c>
      <c r="K432" s="296">
        <f t="shared" si="16"/>
        <v>3.58221052631579</v>
      </c>
      <c r="L432" s="296"/>
      <c r="M432" s="71">
        <f t="shared" si="17"/>
        <v>5</v>
      </c>
      <c r="O432" s="71">
        <f t="shared" si="18"/>
        <v>1</v>
      </c>
      <c r="P432" s="71">
        <f t="shared" si="19"/>
        <v>0</v>
      </c>
      <c r="Q432" s="298">
        <f t="shared" si="20"/>
        <v>15</v>
      </c>
      <c r="R432" s="71">
        <f t="shared" si="21"/>
        <v>0</v>
      </c>
      <c r="S432" s="71">
        <f t="shared" si="22"/>
        <v>15</v>
      </c>
      <c r="T432" s="71">
        <f t="shared" si="23"/>
        <v>0</v>
      </c>
      <c r="X432" s="71">
        <f t="shared" si="24"/>
        <v>5</v>
      </c>
    </row>
    <row r="433" spans="1:24">
      <c r="A433" s="71" t="str">
        <f t="shared" si="27"/>
        <v>淄博</v>
      </c>
      <c r="B433" s="71">
        <f t="shared" si="27"/>
        <v>27</v>
      </c>
      <c r="C433" s="71" t="str">
        <f t="shared" si="27"/>
        <v>山东亚华电子股份有限公司</v>
      </c>
      <c r="D433" s="287">
        <f t="shared" si="25"/>
        <v>41.3447368421053</v>
      </c>
      <c r="E433" s="288" t="str">
        <f t="shared" si="13"/>
        <v>1</v>
      </c>
      <c r="F433" s="289" t="str">
        <f t="shared" si="13"/>
        <v>信息技术</v>
      </c>
      <c r="I433" s="71">
        <f t="shared" si="14"/>
        <v>5</v>
      </c>
      <c r="J433" s="296">
        <f t="shared" si="15"/>
        <v>6.25</v>
      </c>
      <c r="K433" s="296">
        <f t="shared" si="16"/>
        <v>4.09473684210526</v>
      </c>
      <c r="L433" s="296"/>
      <c r="M433" s="71">
        <f t="shared" si="17"/>
        <v>5</v>
      </c>
      <c r="O433" s="71">
        <f t="shared" si="18"/>
        <v>1</v>
      </c>
      <c r="P433" s="71">
        <f t="shared" si="19"/>
        <v>0</v>
      </c>
      <c r="Q433" s="298">
        <f t="shared" si="20"/>
        <v>5</v>
      </c>
      <c r="R433" s="71">
        <f t="shared" si="21"/>
        <v>15</v>
      </c>
      <c r="S433" s="71">
        <f t="shared" si="22"/>
        <v>15</v>
      </c>
      <c r="T433" s="71">
        <f t="shared" si="23"/>
        <v>0</v>
      </c>
      <c r="X433" s="71">
        <f t="shared" si="24"/>
        <v>5</v>
      </c>
    </row>
    <row r="434" spans="1:24">
      <c r="A434" s="71" t="str">
        <f t="shared" si="27"/>
        <v>淄博</v>
      </c>
      <c r="B434" s="71">
        <f t="shared" si="27"/>
        <v>28</v>
      </c>
      <c r="C434" s="71" t="str">
        <f t="shared" si="27"/>
        <v>山东得普达电机股份有限公司</v>
      </c>
      <c r="D434" s="287">
        <f t="shared" si="25"/>
        <v>36.1693947368421</v>
      </c>
      <c r="E434" s="288" t="str">
        <f t="shared" si="13"/>
        <v>2</v>
      </c>
      <c r="F434" s="289" t="str">
        <f t="shared" si="13"/>
        <v>2</v>
      </c>
      <c r="I434" s="71">
        <f t="shared" si="14"/>
        <v>5</v>
      </c>
      <c r="J434" s="296">
        <f t="shared" si="15"/>
        <v>9.2675</v>
      </c>
      <c r="K434" s="296">
        <f t="shared" si="16"/>
        <v>4.90189473684211</v>
      </c>
      <c r="L434" s="296"/>
      <c r="M434" s="71">
        <f t="shared" si="17"/>
        <v>3</v>
      </c>
      <c r="O434" s="71">
        <f t="shared" si="18"/>
        <v>1</v>
      </c>
      <c r="P434" s="71">
        <f t="shared" si="19"/>
        <v>3</v>
      </c>
      <c r="Q434" s="298">
        <f t="shared" si="20"/>
        <v>5</v>
      </c>
      <c r="R434" s="71">
        <f t="shared" si="21"/>
        <v>0</v>
      </c>
      <c r="S434" s="71">
        <f t="shared" si="22"/>
        <v>5</v>
      </c>
      <c r="T434" s="71">
        <f t="shared" si="23"/>
        <v>0</v>
      </c>
      <c r="X434" s="71">
        <f t="shared" si="24"/>
        <v>5</v>
      </c>
    </row>
    <row r="435" spans="1:24">
      <c r="A435" s="71" t="str">
        <f t="shared" ref="A435:C454" si="28">A65</f>
        <v>淄博</v>
      </c>
      <c r="B435" s="71">
        <f t="shared" si="28"/>
        <v>29</v>
      </c>
      <c r="C435" s="71" t="str">
        <f t="shared" si="28"/>
        <v>山东派力迪环保工程有限公司</v>
      </c>
      <c r="D435" s="287">
        <f t="shared" si="25"/>
        <v>36.8986184210526</v>
      </c>
      <c r="E435" s="288" t="str">
        <f t="shared" si="13"/>
        <v>1</v>
      </c>
      <c r="F435" s="289" t="str">
        <f t="shared" si="13"/>
        <v>节能环保</v>
      </c>
      <c r="I435" s="71">
        <f t="shared" si="14"/>
        <v>5</v>
      </c>
      <c r="J435" s="296">
        <f t="shared" si="15"/>
        <v>5.79125</v>
      </c>
      <c r="K435" s="296">
        <f t="shared" si="16"/>
        <v>5.10736842105263</v>
      </c>
      <c r="L435" s="296"/>
      <c r="M435" s="71">
        <f t="shared" si="17"/>
        <v>5</v>
      </c>
      <c r="O435" s="71">
        <f t="shared" si="18"/>
        <v>1</v>
      </c>
      <c r="P435" s="71">
        <f t="shared" si="19"/>
        <v>0</v>
      </c>
      <c r="Q435" s="298">
        <f t="shared" si="20"/>
        <v>10</v>
      </c>
      <c r="R435" s="71">
        <f t="shared" si="21"/>
        <v>0</v>
      </c>
      <c r="S435" s="71">
        <f t="shared" si="22"/>
        <v>10</v>
      </c>
      <c r="T435" s="71">
        <f t="shared" si="23"/>
        <v>5</v>
      </c>
      <c r="X435" s="71">
        <f t="shared" si="24"/>
        <v>0</v>
      </c>
    </row>
    <row r="436" spans="1:24">
      <c r="A436" s="71" t="str">
        <f t="shared" si="28"/>
        <v>枣庄</v>
      </c>
      <c r="B436" s="71">
        <f t="shared" si="28"/>
        <v>1</v>
      </c>
      <c r="C436" s="71" t="str">
        <f t="shared" si="28"/>
        <v>山东威达重工股份有限公司</v>
      </c>
      <c r="D436" s="287">
        <f t="shared" si="25"/>
        <v>41.9114473684211</v>
      </c>
      <c r="E436" s="288" t="str">
        <f t="shared" si="13"/>
        <v>2</v>
      </c>
      <c r="F436" s="289" t="str">
        <f t="shared" si="13"/>
        <v>2</v>
      </c>
      <c r="I436" s="71">
        <f t="shared" si="14"/>
        <v>9</v>
      </c>
      <c r="J436" s="296">
        <f t="shared" si="15"/>
        <v>5.7325</v>
      </c>
      <c r="K436" s="296">
        <f t="shared" si="16"/>
        <v>3.17894736842105</v>
      </c>
      <c r="L436" s="296"/>
      <c r="M436" s="71">
        <f t="shared" si="17"/>
        <v>5</v>
      </c>
      <c r="O436" s="71">
        <f t="shared" si="18"/>
        <v>1</v>
      </c>
      <c r="P436" s="71">
        <f t="shared" si="19"/>
        <v>3</v>
      </c>
      <c r="Q436" s="298">
        <f t="shared" si="20"/>
        <v>10</v>
      </c>
      <c r="R436" s="71">
        <f t="shared" si="21"/>
        <v>0</v>
      </c>
      <c r="S436" s="71">
        <f t="shared" si="22"/>
        <v>10</v>
      </c>
      <c r="T436" s="71">
        <f t="shared" si="23"/>
        <v>0</v>
      </c>
      <c r="X436" s="71">
        <f t="shared" si="24"/>
        <v>5</v>
      </c>
    </row>
    <row r="437" spans="1:24">
      <c r="A437" s="71" t="str">
        <f t="shared" si="28"/>
        <v>枣庄</v>
      </c>
      <c r="B437" s="71">
        <f t="shared" si="28"/>
        <v>2</v>
      </c>
      <c r="C437" s="71" t="str">
        <f t="shared" si="28"/>
        <v>山东山森数控技术有限公司</v>
      </c>
      <c r="D437" s="287">
        <f t="shared" si="25"/>
        <v>41.9328947368421</v>
      </c>
      <c r="E437" s="288" t="str">
        <f t="shared" si="13"/>
        <v>2</v>
      </c>
      <c r="F437" s="289" t="str">
        <f t="shared" si="13"/>
        <v>2</v>
      </c>
      <c r="I437" s="71">
        <f t="shared" si="14"/>
        <v>5</v>
      </c>
      <c r="J437" s="296">
        <f t="shared" si="15"/>
        <v>8.375</v>
      </c>
      <c r="K437" s="296">
        <f t="shared" si="16"/>
        <v>5.5578947368421</v>
      </c>
      <c r="L437" s="296"/>
      <c r="M437" s="71">
        <f t="shared" si="17"/>
        <v>3</v>
      </c>
      <c r="O437" s="71">
        <f t="shared" si="18"/>
        <v>5</v>
      </c>
      <c r="P437" s="71">
        <f t="shared" si="19"/>
        <v>0</v>
      </c>
      <c r="Q437" s="298">
        <f t="shared" si="20"/>
        <v>5</v>
      </c>
      <c r="R437" s="71">
        <f t="shared" si="21"/>
        <v>5</v>
      </c>
      <c r="S437" s="71">
        <f t="shared" si="22"/>
        <v>5</v>
      </c>
      <c r="T437" s="71">
        <f t="shared" si="23"/>
        <v>5</v>
      </c>
      <c r="X437" s="71">
        <f t="shared" si="24"/>
        <v>5</v>
      </c>
    </row>
    <row r="438" spans="1:24">
      <c r="A438" s="71" t="str">
        <f t="shared" si="28"/>
        <v>枣庄</v>
      </c>
      <c r="B438" s="71">
        <f t="shared" si="28"/>
        <v>3</v>
      </c>
      <c r="C438" s="71" t="str">
        <f t="shared" si="28"/>
        <v>山东省同泰维润食品科技有限公司　</v>
      </c>
      <c r="D438" s="287">
        <f t="shared" si="25"/>
        <v>36.5888157894737</v>
      </c>
      <c r="E438" s="288" t="str">
        <f t="shared" si="13"/>
        <v>1</v>
      </c>
      <c r="F438" s="289" t="str">
        <f t="shared" si="13"/>
        <v>生物工程和生物健康</v>
      </c>
      <c r="I438" s="71">
        <f t="shared" si="14"/>
        <v>3</v>
      </c>
      <c r="J438" s="296">
        <f t="shared" si="15"/>
        <v>10.1625</v>
      </c>
      <c r="K438" s="296">
        <f t="shared" si="16"/>
        <v>3.42631578947368</v>
      </c>
      <c r="L438" s="296"/>
      <c r="M438" s="71">
        <f t="shared" si="17"/>
        <v>5</v>
      </c>
      <c r="O438" s="71">
        <f t="shared" si="18"/>
        <v>5</v>
      </c>
      <c r="P438" s="71">
        <f t="shared" si="19"/>
        <v>0</v>
      </c>
      <c r="Q438" s="298">
        <f t="shared" si="20"/>
        <v>0</v>
      </c>
      <c r="R438" s="71">
        <f t="shared" si="21"/>
        <v>5</v>
      </c>
      <c r="S438" s="71">
        <f t="shared" si="22"/>
        <v>5</v>
      </c>
      <c r="T438" s="71">
        <f t="shared" si="23"/>
        <v>0</v>
      </c>
      <c r="X438" s="71">
        <f t="shared" si="24"/>
        <v>5</v>
      </c>
    </row>
    <row r="439" spans="1:24">
      <c r="A439" s="71" t="str">
        <f t="shared" si="28"/>
        <v>枣庄</v>
      </c>
      <c r="B439" s="71">
        <f t="shared" si="28"/>
        <v>4</v>
      </c>
      <c r="C439" s="71" t="str">
        <f t="shared" si="28"/>
        <v>山东地平线建筑节能科技有限公司</v>
      </c>
      <c r="D439" s="287">
        <f t="shared" si="25"/>
        <v>35.6978684210526</v>
      </c>
      <c r="E439" s="288" t="str">
        <f t="shared" si="13"/>
        <v>1</v>
      </c>
      <c r="F439" s="289" t="str">
        <f t="shared" si="13"/>
        <v>节能环保</v>
      </c>
      <c r="I439" s="71">
        <f t="shared" si="14"/>
        <v>5</v>
      </c>
      <c r="J439" s="296">
        <f t="shared" si="15"/>
        <v>6.5325</v>
      </c>
      <c r="K439" s="296">
        <f t="shared" si="16"/>
        <v>3.16536842105263</v>
      </c>
      <c r="L439" s="296"/>
      <c r="M439" s="71">
        <f t="shared" si="17"/>
        <v>3</v>
      </c>
      <c r="O439" s="71">
        <f t="shared" si="18"/>
        <v>3</v>
      </c>
      <c r="P439" s="71">
        <f t="shared" si="19"/>
        <v>5</v>
      </c>
      <c r="Q439" s="298">
        <f t="shared" si="20"/>
        <v>5</v>
      </c>
      <c r="R439" s="71">
        <f t="shared" si="21"/>
        <v>0</v>
      </c>
      <c r="S439" s="71">
        <f t="shared" si="22"/>
        <v>5</v>
      </c>
      <c r="T439" s="71">
        <f t="shared" si="23"/>
        <v>0</v>
      </c>
      <c r="X439" s="71">
        <f t="shared" si="24"/>
        <v>5</v>
      </c>
    </row>
    <row r="440" spans="1:24">
      <c r="A440" s="71" t="str">
        <f t="shared" si="28"/>
        <v>枣庄</v>
      </c>
      <c r="B440" s="71">
        <f t="shared" si="28"/>
        <v>5</v>
      </c>
      <c r="C440" s="71" t="str">
        <f t="shared" si="28"/>
        <v>山东箭波通信设备有限公司</v>
      </c>
      <c r="D440" s="287">
        <f t="shared" ref="D440:D503" si="29">I440+J440+K440+M440+O440+P440+S440+T440+X440</f>
        <v>32.54875</v>
      </c>
      <c r="E440" s="288" t="str">
        <f t="shared" ref="E440:F503" si="30">E70</f>
        <v>1</v>
      </c>
      <c r="F440" s="289" t="str">
        <f t="shared" si="30"/>
        <v>信息技术</v>
      </c>
      <c r="I440" s="71">
        <f t="shared" ref="I440:I503" si="31">IF(I70&lt;2000,1,IF(I70&lt;5000,3,IF(I70&lt;10000,5,IF(I70&lt;20000,9,IF(I70&lt;30000,12,IF(I70&lt;40000,15,18))))))</f>
        <v>5</v>
      </c>
      <c r="J440" s="296">
        <f t="shared" ref="J440:J503" si="32">IF(J70&lt;20,0,IF(J70=20,5,IF(J70&gt;=100,15,5+(J70-20)/80*10)))</f>
        <v>6.54875</v>
      </c>
      <c r="K440" s="296">
        <f t="shared" ref="K440:K503" si="33">IF(K70&lt;20,0,IF(K70=20,3,IF(K70&gt;=400,7,3+(K70-20)/380*4)))</f>
        <v>7</v>
      </c>
      <c r="L440" s="296"/>
      <c r="M440" s="71">
        <f t="shared" ref="M440:M503" si="34">IF(M70&lt;2.5,0,IF(M70&lt;=5,3,5))</f>
        <v>3</v>
      </c>
      <c r="O440" s="71">
        <f t="shared" ref="O440:O503" si="35">IF(O70&lt;20,1,IF(O70&lt;=30,3,5))</f>
        <v>1</v>
      </c>
      <c r="P440" s="71">
        <f t="shared" ref="P440:P503" si="36">IF(P70=0,0,IF(P70&lt;=3,3,5))</f>
        <v>0</v>
      </c>
      <c r="Q440" s="298">
        <f t="shared" ref="Q440:Q503" si="37">IF(Q70&lt;2,0,IF(Q70&lt;=5,5,IF(Q70&lt;=10,10,15)))</f>
        <v>0</v>
      </c>
      <c r="R440" s="71">
        <f t="shared" ref="R440:R503" si="38">IF(R70&lt;4,0,IF(R70&lt;=10,5,IF(R70&lt;=20,10,15)))</f>
        <v>5</v>
      </c>
      <c r="S440" s="71">
        <f t="shared" ref="S440:S503" si="39">IF(Q440&gt;R440,Q440,R440)</f>
        <v>5</v>
      </c>
      <c r="T440" s="71">
        <f t="shared" ref="T440:T503" si="40">IF(T70&lt;1,0,IF(T70=1,5,10))</f>
        <v>0</v>
      </c>
      <c r="X440" s="71">
        <f t="shared" ref="X440:X503" si="41">IF(X70=0,0,IF(X70&lt;=3,5,10))</f>
        <v>5</v>
      </c>
    </row>
    <row r="441" spans="1:24">
      <c r="A441" s="71" t="str">
        <f t="shared" si="28"/>
        <v>枣庄</v>
      </c>
      <c r="B441" s="71">
        <f t="shared" si="28"/>
        <v>6</v>
      </c>
      <c r="C441" s="71" t="str">
        <f t="shared" si="28"/>
        <v>枣庄鑫金山智能机械股份有限公司　</v>
      </c>
      <c r="D441" s="287">
        <f t="shared" si="29"/>
        <v>50.4994736842105</v>
      </c>
      <c r="E441" s="288" t="str">
        <f t="shared" si="30"/>
        <v>2</v>
      </c>
      <c r="F441" s="289" t="str">
        <f t="shared" si="30"/>
        <v>2</v>
      </c>
      <c r="I441" s="71">
        <f t="shared" si="31"/>
        <v>9</v>
      </c>
      <c r="J441" s="296">
        <f t="shared" si="32"/>
        <v>7.97</v>
      </c>
      <c r="K441" s="296">
        <f t="shared" si="33"/>
        <v>3.52947368421053</v>
      </c>
      <c r="L441" s="296"/>
      <c r="M441" s="71">
        <f t="shared" si="34"/>
        <v>5</v>
      </c>
      <c r="O441" s="71">
        <f t="shared" si="35"/>
        <v>5</v>
      </c>
      <c r="P441" s="71">
        <f t="shared" si="36"/>
        <v>5</v>
      </c>
      <c r="Q441" s="298">
        <f t="shared" si="37"/>
        <v>0</v>
      </c>
      <c r="R441" s="71">
        <f t="shared" si="38"/>
        <v>0</v>
      </c>
      <c r="S441" s="71">
        <f t="shared" si="39"/>
        <v>0</v>
      </c>
      <c r="T441" s="71">
        <f t="shared" si="40"/>
        <v>5</v>
      </c>
      <c r="X441" s="71">
        <f t="shared" si="41"/>
        <v>10</v>
      </c>
    </row>
    <row r="442" spans="1:24">
      <c r="A442" s="71" t="str">
        <f t="shared" si="28"/>
        <v>枣庄</v>
      </c>
      <c r="B442" s="71">
        <f t="shared" si="28"/>
        <v>7</v>
      </c>
      <c r="C442" s="71" t="str">
        <f t="shared" si="28"/>
        <v>山东精工电子科技有限</v>
      </c>
      <c r="D442" s="287">
        <f t="shared" si="29"/>
        <v>58.855</v>
      </c>
      <c r="E442" s="288" t="str">
        <f t="shared" si="30"/>
        <v>1</v>
      </c>
      <c r="F442" s="289" t="str">
        <f t="shared" si="30"/>
        <v>新型能源</v>
      </c>
      <c r="I442" s="71">
        <f t="shared" si="31"/>
        <v>12</v>
      </c>
      <c r="J442" s="296">
        <f t="shared" si="32"/>
        <v>5.855</v>
      </c>
      <c r="K442" s="296">
        <f t="shared" si="33"/>
        <v>0</v>
      </c>
      <c r="L442" s="296"/>
      <c r="M442" s="71">
        <f t="shared" si="34"/>
        <v>5</v>
      </c>
      <c r="O442" s="71">
        <f t="shared" si="35"/>
        <v>3</v>
      </c>
      <c r="P442" s="71">
        <f t="shared" si="36"/>
        <v>3</v>
      </c>
      <c r="Q442" s="298">
        <f t="shared" si="37"/>
        <v>15</v>
      </c>
      <c r="R442" s="71">
        <f t="shared" si="38"/>
        <v>0</v>
      </c>
      <c r="S442" s="71">
        <f t="shared" si="39"/>
        <v>15</v>
      </c>
      <c r="T442" s="71">
        <f t="shared" si="40"/>
        <v>10</v>
      </c>
      <c r="X442" s="71">
        <f t="shared" si="41"/>
        <v>5</v>
      </c>
    </row>
    <row r="443" spans="1:24">
      <c r="A443" s="71" t="str">
        <f t="shared" si="28"/>
        <v>枣庄</v>
      </c>
      <c r="B443" s="71">
        <f t="shared" si="28"/>
        <v>8</v>
      </c>
      <c r="C443" s="71" t="str">
        <f t="shared" si="28"/>
        <v>山东大明消毒科技有限公司　</v>
      </c>
      <c r="D443" s="287">
        <f t="shared" si="29"/>
        <v>47.3290921052632</v>
      </c>
      <c r="E443" s="288" t="str">
        <f t="shared" si="30"/>
        <v>1</v>
      </c>
      <c r="F443" s="289" t="str">
        <f t="shared" si="30"/>
        <v>生物工程和生物健康</v>
      </c>
      <c r="I443" s="71">
        <f t="shared" si="31"/>
        <v>9</v>
      </c>
      <c r="J443" s="296">
        <f t="shared" si="32"/>
        <v>6.30625</v>
      </c>
      <c r="K443" s="296">
        <f t="shared" si="33"/>
        <v>6.02284210526316</v>
      </c>
      <c r="L443" s="296"/>
      <c r="M443" s="71">
        <f t="shared" si="34"/>
        <v>5</v>
      </c>
      <c r="O443" s="71">
        <f t="shared" si="35"/>
        <v>1</v>
      </c>
      <c r="P443" s="71">
        <f t="shared" si="36"/>
        <v>5</v>
      </c>
      <c r="Q443" s="298">
        <f t="shared" si="37"/>
        <v>10</v>
      </c>
      <c r="R443" s="71">
        <f t="shared" si="38"/>
        <v>0</v>
      </c>
      <c r="S443" s="71">
        <f t="shared" si="39"/>
        <v>10</v>
      </c>
      <c r="T443" s="71">
        <f t="shared" si="40"/>
        <v>0</v>
      </c>
      <c r="X443" s="71">
        <f t="shared" si="41"/>
        <v>5</v>
      </c>
    </row>
    <row r="444" spans="1:24">
      <c r="A444" s="71" t="str">
        <f t="shared" si="28"/>
        <v>枣庄</v>
      </c>
      <c r="B444" s="71">
        <f t="shared" si="28"/>
        <v>9</v>
      </c>
      <c r="C444" s="71" t="str">
        <f t="shared" si="28"/>
        <v>山东润品源食品股份有限公司　</v>
      </c>
      <c r="D444" s="287">
        <f t="shared" si="29"/>
        <v>29.1280263157895</v>
      </c>
      <c r="E444" s="288" t="str">
        <f t="shared" si="30"/>
        <v>2</v>
      </c>
      <c r="F444" s="289" t="str">
        <f t="shared" si="30"/>
        <v>2</v>
      </c>
      <c r="I444" s="71">
        <f t="shared" si="31"/>
        <v>9</v>
      </c>
      <c r="J444" s="296">
        <f t="shared" si="32"/>
        <v>8.0375</v>
      </c>
      <c r="K444" s="296">
        <f t="shared" si="33"/>
        <v>3.09052631578947</v>
      </c>
      <c r="L444" s="296"/>
      <c r="M444" s="71">
        <f t="shared" si="34"/>
        <v>3</v>
      </c>
      <c r="O444" s="71">
        <f t="shared" si="35"/>
        <v>1</v>
      </c>
      <c r="P444" s="71">
        <f t="shared" si="36"/>
        <v>0</v>
      </c>
      <c r="Q444" s="298">
        <f t="shared" si="37"/>
        <v>0</v>
      </c>
      <c r="R444" s="71">
        <f t="shared" si="38"/>
        <v>0</v>
      </c>
      <c r="S444" s="71">
        <f t="shared" si="39"/>
        <v>0</v>
      </c>
      <c r="T444" s="71">
        <f t="shared" si="40"/>
        <v>0</v>
      </c>
      <c r="X444" s="71">
        <f t="shared" si="41"/>
        <v>5</v>
      </c>
    </row>
    <row r="445" spans="1:24">
      <c r="A445" s="71" t="str">
        <f t="shared" si="28"/>
        <v>枣庄</v>
      </c>
      <c r="B445" s="71">
        <f t="shared" si="28"/>
        <v>10</v>
      </c>
      <c r="C445" s="71" t="str">
        <f t="shared" si="28"/>
        <v>枣庄和众信息科技股份有限公司</v>
      </c>
      <c r="D445" s="287">
        <f t="shared" si="29"/>
        <v>51</v>
      </c>
      <c r="E445" s="288" t="str">
        <f t="shared" si="30"/>
        <v>1</v>
      </c>
      <c r="F445" s="289" t="str">
        <f t="shared" si="30"/>
        <v>信息技术</v>
      </c>
      <c r="I445" s="71">
        <f t="shared" si="31"/>
        <v>1</v>
      </c>
      <c r="J445" s="296">
        <f t="shared" si="32"/>
        <v>15</v>
      </c>
      <c r="K445" s="296">
        <f t="shared" si="33"/>
        <v>7</v>
      </c>
      <c r="L445" s="296"/>
      <c r="M445" s="71">
        <f t="shared" si="34"/>
        <v>5</v>
      </c>
      <c r="O445" s="71">
        <f t="shared" si="35"/>
        <v>5</v>
      </c>
      <c r="P445" s="71">
        <f t="shared" si="36"/>
        <v>3</v>
      </c>
      <c r="Q445" s="298">
        <f t="shared" si="37"/>
        <v>0</v>
      </c>
      <c r="R445" s="71">
        <f t="shared" si="38"/>
        <v>10</v>
      </c>
      <c r="S445" s="71">
        <f t="shared" si="39"/>
        <v>10</v>
      </c>
      <c r="T445" s="71">
        <f t="shared" si="40"/>
        <v>0</v>
      </c>
      <c r="X445" s="71">
        <f t="shared" si="41"/>
        <v>5</v>
      </c>
    </row>
    <row r="446" spans="1:24">
      <c r="A446" s="71" t="str">
        <f t="shared" si="28"/>
        <v>枣庄</v>
      </c>
      <c r="B446" s="71">
        <f t="shared" si="28"/>
        <v>11</v>
      </c>
      <c r="C446" s="71" t="str">
        <f t="shared" si="28"/>
        <v>山东三维钢结构股份有限公司</v>
      </c>
      <c r="D446" s="287">
        <f t="shared" si="29"/>
        <v>23.4211578947368</v>
      </c>
      <c r="E446" s="288" t="str">
        <f t="shared" si="30"/>
        <v>2</v>
      </c>
      <c r="F446" s="289" t="str">
        <f t="shared" si="30"/>
        <v>2</v>
      </c>
      <c r="I446" s="71">
        <f t="shared" si="31"/>
        <v>9</v>
      </c>
      <c r="J446" s="296">
        <f t="shared" si="32"/>
        <v>0</v>
      </c>
      <c r="K446" s="296">
        <f t="shared" si="33"/>
        <v>5.42115789473684</v>
      </c>
      <c r="L446" s="296"/>
      <c r="M446" s="71">
        <f t="shared" si="34"/>
        <v>3</v>
      </c>
      <c r="O446" s="71">
        <f t="shared" si="35"/>
        <v>1</v>
      </c>
      <c r="P446" s="71">
        <f t="shared" si="36"/>
        <v>0</v>
      </c>
      <c r="Q446" s="298">
        <f t="shared" si="37"/>
        <v>5</v>
      </c>
      <c r="R446" s="71">
        <f t="shared" si="38"/>
        <v>5</v>
      </c>
      <c r="S446" s="71">
        <f t="shared" si="39"/>
        <v>5</v>
      </c>
      <c r="T446" s="71">
        <f t="shared" si="40"/>
        <v>0</v>
      </c>
      <c r="X446" s="71">
        <f t="shared" si="41"/>
        <v>0</v>
      </c>
    </row>
    <row r="447" spans="1:24">
      <c r="A447" s="71" t="str">
        <f t="shared" si="28"/>
        <v>枣庄</v>
      </c>
      <c r="B447" s="71">
        <f t="shared" si="28"/>
        <v>12</v>
      </c>
      <c r="C447" s="71" t="str">
        <f t="shared" si="28"/>
        <v>枣庄市天柱五金科技股份有限公司</v>
      </c>
      <c r="D447" s="287">
        <f t="shared" si="29"/>
        <v>40.4232894736842</v>
      </c>
      <c r="E447" s="288" t="str">
        <f t="shared" si="30"/>
        <v>2</v>
      </c>
      <c r="F447" s="289" t="str">
        <f t="shared" si="30"/>
        <v>2</v>
      </c>
      <c r="I447" s="71">
        <f t="shared" si="31"/>
        <v>5</v>
      </c>
      <c r="J447" s="296">
        <f t="shared" si="32"/>
        <v>6.2875</v>
      </c>
      <c r="K447" s="296">
        <f t="shared" si="33"/>
        <v>3.13578947368421</v>
      </c>
      <c r="L447" s="296"/>
      <c r="M447" s="71">
        <f t="shared" si="34"/>
        <v>5</v>
      </c>
      <c r="O447" s="71">
        <f t="shared" si="35"/>
        <v>1</v>
      </c>
      <c r="P447" s="71">
        <f t="shared" si="36"/>
        <v>0</v>
      </c>
      <c r="Q447" s="298">
        <f t="shared" si="37"/>
        <v>5</v>
      </c>
      <c r="R447" s="71">
        <f t="shared" si="38"/>
        <v>0</v>
      </c>
      <c r="S447" s="71">
        <f t="shared" si="39"/>
        <v>5</v>
      </c>
      <c r="T447" s="71">
        <f t="shared" si="40"/>
        <v>10</v>
      </c>
      <c r="X447" s="71">
        <f t="shared" si="41"/>
        <v>5</v>
      </c>
    </row>
    <row r="448" spans="1:24">
      <c r="A448" s="71" t="str">
        <f t="shared" si="28"/>
        <v>枣庄</v>
      </c>
      <c r="B448" s="71">
        <f t="shared" si="28"/>
        <v>13</v>
      </c>
      <c r="C448" s="71" t="str">
        <f t="shared" si="28"/>
        <v>山东耀国光热科技股份有限公司</v>
      </c>
      <c r="D448" s="287">
        <f t="shared" si="29"/>
        <v>28.43425</v>
      </c>
      <c r="E448" s="288" t="str">
        <f t="shared" si="30"/>
        <v>1</v>
      </c>
      <c r="F448" s="289" t="str">
        <f t="shared" si="30"/>
        <v>节能环保</v>
      </c>
      <c r="I448" s="71">
        <f t="shared" si="31"/>
        <v>5</v>
      </c>
      <c r="J448" s="296">
        <f t="shared" si="32"/>
        <v>6.88625</v>
      </c>
      <c r="K448" s="296">
        <f t="shared" si="33"/>
        <v>3.548</v>
      </c>
      <c r="L448" s="296"/>
      <c r="M448" s="71">
        <f t="shared" si="34"/>
        <v>5</v>
      </c>
      <c r="O448" s="71">
        <f t="shared" si="35"/>
        <v>3</v>
      </c>
      <c r="P448" s="71">
        <f t="shared" si="36"/>
        <v>0</v>
      </c>
      <c r="Q448" s="298">
        <f t="shared" si="37"/>
        <v>0</v>
      </c>
      <c r="R448" s="71">
        <f t="shared" si="38"/>
        <v>0</v>
      </c>
      <c r="S448" s="71">
        <f t="shared" si="39"/>
        <v>0</v>
      </c>
      <c r="T448" s="71">
        <f t="shared" si="40"/>
        <v>0</v>
      </c>
      <c r="X448" s="71">
        <f t="shared" si="41"/>
        <v>5</v>
      </c>
    </row>
    <row r="449" spans="1:24">
      <c r="A449" s="71" t="str">
        <f t="shared" si="28"/>
        <v>枣庄</v>
      </c>
      <c r="B449" s="71">
        <f t="shared" si="28"/>
        <v>14</v>
      </c>
      <c r="C449" s="71" t="str">
        <f t="shared" si="28"/>
        <v>枣庄泰德机械有限公司</v>
      </c>
      <c r="D449" s="287">
        <f t="shared" si="29"/>
        <v>39.5552631578947</v>
      </c>
      <c r="E449" s="288" t="str">
        <f t="shared" si="30"/>
        <v>2</v>
      </c>
      <c r="F449" s="289" t="str">
        <f t="shared" si="30"/>
        <v>2</v>
      </c>
      <c r="I449" s="71">
        <f t="shared" si="31"/>
        <v>3</v>
      </c>
      <c r="J449" s="296">
        <f t="shared" si="32"/>
        <v>7.25</v>
      </c>
      <c r="K449" s="296">
        <f t="shared" si="33"/>
        <v>3.30526315789474</v>
      </c>
      <c r="L449" s="296"/>
      <c r="M449" s="71">
        <f t="shared" si="34"/>
        <v>5</v>
      </c>
      <c r="O449" s="71">
        <f t="shared" si="35"/>
        <v>3</v>
      </c>
      <c r="P449" s="71">
        <f t="shared" si="36"/>
        <v>3</v>
      </c>
      <c r="Q449" s="298">
        <f t="shared" si="37"/>
        <v>5</v>
      </c>
      <c r="R449" s="71">
        <f t="shared" si="38"/>
        <v>0</v>
      </c>
      <c r="S449" s="71">
        <f t="shared" si="39"/>
        <v>5</v>
      </c>
      <c r="T449" s="71">
        <f t="shared" si="40"/>
        <v>0</v>
      </c>
      <c r="X449" s="71">
        <f t="shared" si="41"/>
        <v>10</v>
      </c>
    </row>
    <row r="450" spans="1:24">
      <c r="A450" s="71" t="str">
        <f t="shared" si="28"/>
        <v>枣庄</v>
      </c>
      <c r="B450" s="71">
        <f t="shared" si="28"/>
        <v>15</v>
      </c>
      <c r="C450" s="71" t="str">
        <f t="shared" si="28"/>
        <v>山东明源智能装备科技有限公司　</v>
      </c>
      <c r="D450" s="287">
        <f t="shared" si="29"/>
        <v>28.3982894736842</v>
      </c>
      <c r="E450" s="288" t="str">
        <f t="shared" si="30"/>
        <v>2</v>
      </c>
      <c r="F450" s="289" t="str">
        <f t="shared" si="30"/>
        <v>2</v>
      </c>
      <c r="I450" s="71">
        <f t="shared" si="31"/>
        <v>3</v>
      </c>
      <c r="J450" s="296">
        <f t="shared" si="32"/>
        <v>6.2625</v>
      </c>
      <c r="K450" s="296">
        <f t="shared" si="33"/>
        <v>3.13578947368421</v>
      </c>
      <c r="L450" s="296"/>
      <c r="M450" s="71">
        <f t="shared" si="34"/>
        <v>3</v>
      </c>
      <c r="O450" s="71">
        <f t="shared" si="35"/>
        <v>3</v>
      </c>
      <c r="P450" s="71">
        <f t="shared" si="36"/>
        <v>5</v>
      </c>
      <c r="Q450" s="298">
        <f t="shared" si="37"/>
        <v>0</v>
      </c>
      <c r="R450" s="71">
        <f t="shared" si="38"/>
        <v>0</v>
      </c>
      <c r="S450" s="71">
        <f t="shared" si="39"/>
        <v>0</v>
      </c>
      <c r="T450" s="71">
        <f t="shared" si="40"/>
        <v>0</v>
      </c>
      <c r="X450" s="71">
        <f t="shared" si="41"/>
        <v>5</v>
      </c>
    </row>
    <row r="451" spans="1:24">
      <c r="A451" s="71" t="str">
        <f t="shared" si="28"/>
        <v>枣庄</v>
      </c>
      <c r="B451" s="71">
        <f t="shared" si="28"/>
        <v>16</v>
      </c>
      <c r="C451" s="71" t="str">
        <f t="shared" si="28"/>
        <v>山东鲁台集团枣庄市鲁都造纸机械有限公司</v>
      </c>
      <c r="D451" s="287">
        <f t="shared" si="29"/>
        <v>31.5997894736842</v>
      </c>
      <c r="E451" s="288" t="str">
        <f t="shared" si="30"/>
        <v>1</v>
      </c>
      <c r="F451" s="289" t="str">
        <f t="shared" si="30"/>
        <v>节能环保</v>
      </c>
      <c r="I451" s="71">
        <f t="shared" si="31"/>
        <v>5</v>
      </c>
      <c r="J451" s="296">
        <f t="shared" si="32"/>
        <v>6.53</v>
      </c>
      <c r="K451" s="296">
        <f t="shared" si="33"/>
        <v>3.06978947368421</v>
      </c>
      <c r="L451" s="296"/>
      <c r="M451" s="71">
        <f t="shared" si="34"/>
        <v>3</v>
      </c>
      <c r="O451" s="71">
        <f t="shared" si="35"/>
        <v>1</v>
      </c>
      <c r="P451" s="71">
        <f t="shared" si="36"/>
        <v>3</v>
      </c>
      <c r="Q451" s="298">
        <f t="shared" si="37"/>
        <v>0</v>
      </c>
      <c r="R451" s="71">
        <f t="shared" si="38"/>
        <v>0</v>
      </c>
      <c r="S451" s="71">
        <f t="shared" si="39"/>
        <v>0</v>
      </c>
      <c r="T451" s="71">
        <f t="shared" si="40"/>
        <v>5</v>
      </c>
      <c r="X451" s="71">
        <f t="shared" si="41"/>
        <v>5</v>
      </c>
    </row>
    <row r="452" spans="1:24">
      <c r="A452" s="71" t="str">
        <f t="shared" si="28"/>
        <v>枣庄</v>
      </c>
      <c r="B452" s="71">
        <f t="shared" si="28"/>
        <v>17</v>
      </c>
      <c r="C452" s="71" t="str">
        <f t="shared" si="28"/>
        <v>山东鸿正电池材料科技有限公司</v>
      </c>
      <c r="D452" s="287">
        <f t="shared" si="29"/>
        <v>32.2178815789474</v>
      </c>
      <c r="E452" s="288" t="str">
        <f t="shared" si="30"/>
        <v>1</v>
      </c>
      <c r="F452" s="289" t="str">
        <f t="shared" si="30"/>
        <v>新型能源</v>
      </c>
      <c r="I452" s="71">
        <f t="shared" si="31"/>
        <v>3</v>
      </c>
      <c r="J452" s="296">
        <f t="shared" si="32"/>
        <v>7.67125</v>
      </c>
      <c r="K452" s="296">
        <f t="shared" si="33"/>
        <v>3.54663157894737</v>
      </c>
      <c r="L452" s="296"/>
      <c r="M452" s="71">
        <f t="shared" si="34"/>
        <v>5</v>
      </c>
      <c r="O452" s="71">
        <f t="shared" si="35"/>
        <v>3</v>
      </c>
      <c r="P452" s="71">
        <f t="shared" si="36"/>
        <v>0</v>
      </c>
      <c r="Q452" s="298">
        <f t="shared" si="37"/>
        <v>5</v>
      </c>
      <c r="R452" s="71">
        <f t="shared" si="38"/>
        <v>0</v>
      </c>
      <c r="S452" s="71">
        <f t="shared" si="39"/>
        <v>5</v>
      </c>
      <c r="T452" s="71">
        <f t="shared" si="40"/>
        <v>0</v>
      </c>
      <c r="X452" s="71">
        <f t="shared" si="41"/>
        <v>5</v>
      </c>
    </row>
    <row r="453" spans="1:24">
      <c r="A453" s="71" t="str">
        <f t="shared" si="28"/>
        <v>枣庄</v>
      </c>
      <c r="B453" s="71">
        <f t="shared" si="28"/>
        <v>18</v>
      </c>
      <c r="C453" s="71" t="str">
        <f t="shared" si="28"/>
        <v>枣庄市三维技术有限公司</v>
      </c>
      <c r="D453" s="287">
        <f t="shared" si="29"/>
        <v>20.8882894736842</v>
      </c>
      <c r="E453" s="288" t="str">
        <f t="shared" si="30"/>
        <v>1</v>
      </c>
      <c r="F453" s="289" t="str">
        <f t="shared" si="30"/>
        <v>信息技术</v>
      </c>
      <c r="I453" s="71">
        <f t="shared" si="31"/>
        <v>5</v>
      </c>
      <c r="J453" s="296">
        <f t="shared" si="32"/>
        <v>6.5625</v>
      </c>
      <c r="K453" s="296">
        <f t="shared" si="33"/>
        <v>3.32578947368421</v>
      </c>
      <c r="L453" s="296"/>
      <c r="M453" s="71">
        <f t="shared" si="34"/>
        <v>5</v>
      </c>
      <c r="O453" s="71">
        <f t="shared" si="35"/>
        <v>1</v>
      </c>
      <c r="P453" s="71">
        <f t="shared" si="36"/>
        <v>0</v>
      </c>
      <c r="Q453" s="298">
        <f t="shared" si="37"/>
        <v>0</v>
      </c>
      <c r="R453" s="71">
        <f t="shared" si="38"/>
        <v>0</v>
      </c>
      <c r="S453" s="71">
        <f t="shared" si="39"/>
        <v>0</v>
      </c>
      <c r="T453" s="71">
        <f t="shared" si="40"/>
        <v>0</v>
      </c>
      <c r="X453" s="71">
        <f t="shared" si="41"/>
        <v>0</v>
      </c>
    </row>
    <row r="454" spans="1:24">
      <c r="A454" s="71" t="str">
        <f t="shared" si="28"/>
        <v>枣庄</v>
      </c>
      <c r="B454" s="71">
        <f t="shared" si="28"/>
        <v>19</v>
      </c>
      <c r="C454" s="71" t="str">
        <f t="shared" si="28"/>
        <v>枣庄海扬王朝纺织有限公司</v>
      </c>
      <c r="D454" s="287">
        <f t="shared" si="29"/>
        <v>36.364</v>
      </c>
      <c r="E454" s="288" t="str">
        <f t="shared" si="30"/>
        <v>2</v>
      </c>
      <c r="F454" s="289" t="str">
        <f t="shared" si="30"/>
        <v>2</v>
      </c>
      <c r="I454" s="71">
        <f t="shared" si="31"/>
        <v>15</v>
      </c>
      <c r="J454" s="296">
        <f t="shared" si="32"/>
        <v>0</v>
      </c>
      <c r="K454" s="296">
        <f t="shared" si="33"/>
        <v>4.364</v>
      </c>
      <c r="L454" s="296"/>
      <c r="M454" s="71">
        <f t="shared" si="34"/>
        <v>3</v>
      </c>
      <c r="O454" s="71">
        <f t="shared" si="35"/>
        <v>1</v>
      </c>
      <c r="P454" s="71">
        <f t="shared" si="36"/>
        <v>3</v>
      </c>
      <c r="Q454" s="298">
        <f t="shared" si="37"/>
        <v>5</v>
      </c>
      <c r="R454" s="71">
        <f t="shared" si="38"/>
        <v>0</v>
      </c>
      <c r="S454" s="71">
        <f t="shared" si="39"/>
        <v>5</v>
      </c>
      <c r="T454" s="71">
        <f t="shared" si="40"/>
        <v>0</v>
      </c>
      <c r="X454" s="71">
        <f t="shared" si="41"/>
        <v>5</v>
      </c>
    </row>
    <row r="455" spans="1:24">
      <c r="A455" s="71" t="str">
        <f t="shared" ref="A455:C474" si="42">A85</f>
        <v>枣庄</v>
      </c>
      <c r="B455" s="71">
        <f t="shared" si="42"/>
        <v>20</v>
      </c>
      <c r="C455" s="71" t="str">
        <f t="shared" si="42"/>
        <v>山东阳光博士太阳能工程有限公司</v>
      </c>
      <c r="D455" s="287">
        <f t="shared" si="29"/>
        <v>40.0735394736842</v>
      </c>
      <c r="E455" s="288" t="str">
        <f t="shared" si="30"/>
        <v>1</v>
      </c>
      <c r="F455" s="289" t="str">
        <f t="shared" si="30"/>
        <v>节能环保</v>
      </c>
      <c r="I455" s="71">
        <f t="shared" si="31"/>
        <v>3</v>
      </c>
      <c r="J455" s="296">
        <f t="shared" si="32"/>
        <v>14.17375</v>
      </c>
      <c r="K455" s="296">
        <f t="shared" si="33"/>
        <v>3.89978947368421</v>
      </c>
      <c r="L455" s="296"/>
      <c r="M455" s="71">
        <f t="shared" si="34"/>
        <v>5</v>
      </c>
      <c r="O455" s="71">
        <f t="shared" si="35"/>
        <v>1</v>
      </c>
      <c r="P455" s="71">
        <f t="shared" si="36"/>
        <v>3</v>
      </c>
      <c r="Q455" s="298">
        <f t="shared" si="37"/>
        <v>5</v>
      </c>
      <c r="R455" s="71">
        <f t="shared" si="38"/>
        <v>0</v>
      </c>
      <c r="S455" s="71">
        <f t="shared" si="39"/>
        <v>5</v>
      </c>
      <c r="T455" s="71">
        <f t="shared" si="40"/>
        <v>0</v>
      </c>
      <c r="X455" s="71">
        <f t="shared" si="41"/>
        <v>5</v>
      </c>
    </row>
    <row r="456" spans="1:24">
      <c r="A456" s="71" t="str">
        <f t="shared" si="42"/>
        <v>枣庄</v>
      </c>
      <c r="B456" s="71">
        <f t="shared" si="42"/>
        <v>21</v>
      </c>
      <c r="C456" s="71" t="str">
        <f t="shared" si="42"/>
        <v>山东润和文化教育发展有限公司</v>
      </c>
      <c r="D456" s="287">
        <f t="shared" si="29"/>
        <v>22.0434210526316</v>
      </c>
      <c r="E456" s="288" t="str">
        <f t="shared" si="30"/>
        <v>2</v>
      </c>
      <c r="F456" s="289" t="str">
        <f t="shared" si="30"/>
        <v>2</v>
      </c>
      <c r="I456" s="71">
        <f t="shared" si="31"/>
        <v>1</v>
      </c>
      <c r="J456" s="296">
        <f t="shared" si="32"/>
        <v>6.875</v>
      </c>
      <c r="K456" s="296">
        <f t="shared" si="33"/>
        <v>3.16842105263158</v>
      </c>
      <c r="L456" s="296"/>
      <c r="M456" s="71">
        <f t="shared" si="34"/>
        <v>3</v>
      </c>
      <c r="O456" s="71">
        <f t="shared" si="35"/>
        <v>3</v>
      </c>
      <c r="P456" s="71">
        <f t="shared" si="36"/>
        <v>0</v>
      </c>
      <c r="Q456" s="298">
        <f t="shared" si="37"/>
        <v>0</v>
      </c>
      <c r="R456" s="71">
        <f t="shared" si="38"/>
        <v>5</v>
      </c>
      <c r="S456" s="71">
        <f t="shared" si="39"/>
        <v>5</v>
      </c>
      <c r="T456" s="71">
        <f t="shared" si="40"/>
        <v>0</v>
      </c>
      <c r="X456" s="71">
        <f t="shared" si="41"/>
        <v>0</v>
      </c>
    </row>
    <row r="457" spans="1:24">
      <c r="A457" s="71" t="str">
        <f t="shared" si="42"/>
        <v>东营</v>
      </c>
      <c r="B457" s="71">
        <f t="shared" si="42"/>
        <v>1</v>
      </c>
      <c r="C457" s="71" t="str">
        <f t="shared" si="42"/>
        <v>山东永利精工石油装备有限公司</v>
      </c>
      <c r="D457" s="287">
        <f t="shared" si="29"/>
        <v>37.4451315789474</v>
      </c>
      <c r="E457" s="288" t="str">
        <f t="shared" si="30"/>
        <v>2</v>
      </c>
      <c r="F457" s="289" t="str">
        <f t="shared" si="30"/>
        <v>2</v>
      </c>
      <c r="I457" s="71">
        <f t="shared" si="31"/>
        <v>9</v>
      </c>
      <c r="J457" s="296">
        <f t="shared" si="32"/>
        <v>7.2625</v>
      </c>
      <c r="K457" s="296">
        <f t="shared" si="33"/>
        <v>3.18263157894737</v>
      </c>
      <c r="L457" s="296"/>
      <c r="M457" s="71">
        <f t="shared" si="34"/>
        <v>5</v>
      </c>
      <c r="O457" s="71">
        <f t="shared" si="35"/>
        <v>3</v>
      </c>
      <c r="P457" s="71">
        <f t="shared" si="36"/>
        <v>0</v>
      </c>
      <c r="Q457" s="298">
        <f t="shared" si="37"/>
        <v>5</v>
      </c>
      <c r="R457" s="71">
        <f t="shared" si="38"/>
        <v>0</v>
      </c>
      <c r="S457" s="71">
        <f t="shared" si="39"/>
        <v>5</v>
      </c>
      <c r="T457" s="71">
        <f t="shared" si="40"/>
        <v>0</v>
      </c>
      <c r="X457" s="71">
        <f t="shared" si="41"/>
        <v>5</v>
      </c>
    </row>
    <row r="458" spans="1:24">
      <c r="A458" s="71" t="str">
        <f t="shared" si="42"/>
        <v>东营</v>
      </c>
      <c r="B458" s="71">
        <f t="shared" si="42"/>
        <v>2</v>
      </c>
      <c r="C458" s="71" t="str">
        <f t="shared" si="42"/>
        <v>山东九章膜技术有限公司</v>
      </c>
      <c r="D458" s="287">
        <f t="shared" si="29"/>
        <v>48.2746184210526</v>
      </c>
      <c r="E458" s="288" t="str">
        <f t="shared" si="30"/>
        <v>1</v>
      </c>
      <c r="F458" s="289" t="str">
        <f t="shared" si="30"/>
        <v>节能环保</v>
      </c>
      <c r="I458" s="71">
        <f t="shared" si="31"/>
        <v>5</v>
      </c>
      <c r="J458" s="296">
        <f t="shared" si="32"/>
        <v>13.46125</v>
      </c>
      <c r="K458" s="296">
        <f t="shared" si="33"/>
        <v>5.81336842105263</v>
      </c>
      <c r="L458" s="296"/>
      <c r="M458" s="71">
        <f t="shared" si="34"/>
        <v>5</v>
      </c>
      <c r="O458" s="71">
        <f t="shared" si="35"/>
        <v>1</v>
      </c>
      <c r="P458" s="71">
        <f t="shared" si="36"/>
        <v>3</v>
      </c>
      <c r="Q458" s="298">
        <f t="shared" si="37"/>
        <v>10</v>
      </c>
      <c r="R458" s="71">
        <f t="shared" si="38"/>
        <v>0</v>
      </c>
      <c r="S458" s="71">
        <f t="shared" si="39"/>
        <v>10</v>
      </c>
      <c r="T458" s="71">
        <f t="shared" si="40"/>
        <v>0</v>
      </c>
      <c r="X458" s="71">
        <f t="shared" si="41"/>
        <v>5</v>
      </c>
    </row>
    <row r="459" spans="1:24">
      <c r="A459" s="71" t="str">
        <f t="shared" si="42"/>
        <v>东营</v>
      </c>
      <c r="B459" s="71">
        <f t="shared" si="42"/>
        <v>3</v>
      </c>
      <c r="C459" s="71" t="str">
        <f t="shared" si="42"/>
        <v>东营瑞源特种建筑材料有限公司</v>
      </c>
      <c r="D459" s="287">
        <f t="shared" si="29"/>
        <v>27.84</v>
      </c>
      <c r="E459" s="288" t="str">
        <f t="shared" si="30"/>
        <v>2</v>
      </c>
      <c r="F459" s="289" t="str">
        <f t="shared" si="30"/>
        <v>2</v>
      </c>
      <c r="I459" s="71">
        <f t="shared" si="31"/>
        <v>1</v>
      </c>
      <c r="J459" s="296">
        <f t="shared" si="32"/>
        <v>8.84</v>
      </c>
      <c r="K459" s="296">
        <f t="shared" si="33"/>
        <v>0</v>
      </c>
      <c r="L459" s="296"/>
      <c r="M459" s="71">
        <f t="shared" si="34"/>
        <v>5</v>
      </c>
      <c r="O459" s="71">
        <f t="shared" si="35"/>
        <v>3</v>
      </c>
      <c r="P459" s="71">
        <f t="shared" si="36"/>
        <v>0</v>
      </c>
      <c r="Q459" s="298">
        <f t="shared" si="37"/>
        <v>5</v>
      </c>
      <c r="R459" s="71">
        <f t="shared" si="38"/>
        <v>0</v>
      </c>
      <c r="S459" s="71">
        <f t="shared" si="39"/>
        <v>5</v>
      </c>
      <c r="T459" s="71">
        <f t="shared" si="40"/>
        <v>0</v>
      </c>
      <c r="X459" s="71">
        <f t="shared" si="41"/>
        <v>5</v>
      </c>
    </row>
    <row r="460" spans="1:24">
      <c r="A460" s="71" t="str">
        <f t="shared" si="42"/>
        <v>东营</v>
      </c>
      <c r="B460" s="71">
        <f t="shared" si="42"/>
        <v>4</v>
      </c>
      <c r="C460" s="71" t="str">
        <f t="shared" si="42"/>
        <v>东营市俊源石油技术开发有限公司</v>
      </c>
      <c r="D460" s="287">
        <f t="shared" si="29"/>
        <v>57.7164605263158</v>
      </c>
      <c r="E460" s="288" t="str">
        <f t="shared" si="30"/>
        <v>2</v>
      </c>
      <c r="F460" s="289" t="str">
        <f t="shared" si="30"/>
        <v>2</v>
      </c>
      <c r="I460" s="71">
        <f t="shared" si="31"/>
        <v>18</v>
      </c>
      <c r="J460" s="296">
        <f t="shared" si="32"/>
        <v>13.49625</v>
      </c>
      <c r="K460" s="296">
        <f t="shared" si="33"/>
        <v>5.22021052631579</v>
      </c>
      <c r="L460" s="296"/>
      <c r="M460" s="71">
        <f t="shared" si="34"/>
        <v>3</v>
      </c>
      <c r="O460" s="71">
        <f t="shared" si="35"/>
        <v>3</v>
      </c>
      <c r="P460" s="71">
        <f t="shared" si="36"/>
        <v>5</v>
      </c>
      <c r="Q460" s="298">
        <f t="shared" si="37"/>
        <v>5</v>
      </c>
      <c r="R460" s="71">
        <f t="shared" si="38"/>
        <v>0</v>
      </c>
      <c r="S460" s="71">
        <f t="shared" si="39"/>
        <v>5</v>
      </c>
      <c r="T460" s="71">
        <f t="shared" si="40"/>
        <v>0</v>
      </c>
      <c r="X460" s="71">
        <f t="shared" si="41"/>
        <v>5</v>
      </c>
    </row>
    <row r="461" spans="1:24">
      <c r="A461" s="71" t="str">
        <f t="shared" si="42"/>
        <v>东营</v>
      </c>
      <c r="B461" s="71">
        <f t="shared" si="42"/>
        <v>5</v>
      </c>
      <c r="C461" s="71" t="str">
        <f t="shared" si="42"/>
        <v>山东鼎盛精工股份有限公司</v>
      </c>
      <c r="D461" s="287">
        <f t="shared" si="29"/>
        <v>32.860447368421</v>
      </c>
      <c r="E461" s="288" t="str">
        <f t="shared" si="30"/>
        <v>2</v>
      </c>
      <c r="F461" s="289" t="str">
        <f t="shared" si="30"/>
        <v>2</v>
      </c>
      <c r="I461" s="71">
        <f t="shared" si="31"/>
        <v>9</v>
      </c>
      <c r="J461" s="296">
        <f t="shared" si="32"/>
        <v>7.0475</v>
      </c>
      <c r="K461" s="296">
        <f t="shared" si="33"/>
        <v>3.81294736842105</v>
      </c>
      <c r="L461" s="296"/>
      <c r="M461" s="71">
        <f t="shared" si="34"/>
        <v>5</v>
      </c>
      <c r="O461" s="71">
        <f t="shared" si="35"/>
        <v>3</v>
      </c>
      <c r="P461" s="71">
        <f t="shared" si="36"/>
        <v>0</v>
      </c>
      <c r="Q461" s="298">
        <f t="shared" si="37"/>
        <v>0</v>
      </c>
      <c r="R461" s="71">
        <f t="shared" si="38"/>
        <v>0</v>
      </c>
      <c r="S461" s="71">
        <f t="shared" si="39"/>
        <v>0</v>
      </c>
      <c r="T461" s="71">
        <f t="shared" si="40"/>
        <v>0</v>
      </c>
      <c r="X461" s="71">
        <f t="shared" si="41"/>
        <v>5</v>
      </c>
    </row>
    <row r="462" spans="1:24">
      <c r="A462" s="71" t="str">
        <f t="shared" si="42"/>
        <v>东营</v>
      </c>
      <c r="B462" s="71">
        <f t="shared" si="42"/>
        <v>6</v>
      </c>
      <c r="C462" s="71" t="str">
        <f t="shared" si="42"/>
        <v>东营市昊铭润滑科技有限公司</v>
      </c>
      <c r="D462" s="287">
        <f t="shared" si="29"/>
        <v>20.1567631578947</v>
      </c>
      <c r="E462" s="288" t="str">
        <f t="shared" si="30"/>
        <v>2</v>
      </c>
      <c r="F462" s="289" t="str">
        <f t="shared" si="30"/>
        <v>2</v>
      </c>
      <c r="I462" s="71">
        <f t="shared" si="31"/>
        <v>3</v>
      </c>
      <c r="J462" s="296">
        <f t="shared" si="32"/>
        <v>8.0275</v>
      </c>
      <c r="K462" s="296">
        <f t="shared" si="33"/>
        <v>3.12926315789474</v>
      </c>
      <c r="L462" s="296"/>
      <c r="M462" s="71">
        <f t="shared" si="34"/>
        <v>3</v>
      </c>
      <c r="O462" s="71">
        <f t="shared" si="35"/>
        <v>3</v>
      </c>
      <c r="P462" s="71">
        <f t="shared" si="36"/>
        <v>0</v>
      </c>
      <c r="Q462" s="298">
        <f t="shared" si="37"/>
        <v>0</v>
      </c>
      <c r="R462" s="71">
        <f t="shared" si="38"/>
        <v>0</v>
      </c>
      <c r="S462" s="71">
        <f t="shared" si="39"/>
        <v>0</v>
      </c>
      <c r="T462" s="71">
        <f t="shared" si="40"/>
        <v>0</v>
      </c>
      <c r="X462" s="71">
        <f t="shared" si="41"/>
        <v>0</v>
      </c>
    </row>
    <row r="463" spans="1:24">
      <c r="A463" s="71" t="str">
        <f t="shared" si="42"/>
        <v>东营</v>
      </c>
      <c r="B463" s="71">
        <f t="shared" si="42"/>
        <v>7</v>
      </c>
      <c r="C463" s="71" t="str">
        <f t="shared" si="42"/>
        <v>三阳纺织有限公司</v>
      </c>
      <c r="D463" s="287">
        <f t="shared" si="29"/>
        <v>37.0111578947368</v>
      </c>
      <c r="E463" s="288" t="str">
        <f t="shared" si="30"/>
        <v>2</v>
      </c>
      <c r="F463" s="289" t="str">
        <f t="shared" si="30"/>
        <v>2</v>
      </c>
      <c r="I463" s="71">
        <f t="shared" si="31"/>
        <v>18</v>
      </c>
      <c r="J463" s="296">
        <f t="shared" si="32"/>
        <v>5</v>
      </c>
      <c r="K463" s="296">
        <f t="shared" si="33"/>
        <v>3.01115789473684</v>
      </c>
      <c r="L463" s="296"/>
      <c r="M463" s="71">
        <f t="shared" si="34"/>
        <v>5</v>
      </c>
      <c r="O463" s="71">
        <f t="shared" si="35"/>
        <v>1</v>
      </c>
      <c r="P463" s="71">
        <f t="shared" si="36"/>
        <v>0</v>
      </c>
      <c r="Q463" s="298">
        <f t="shared" si="37"/>
        <v>0</v>
      </c>
      <c r="R463" s="71">
        <f t="shared" si="38"/>
        <v>0</v>
      </c>
      <c r="S463" s="71">
        <f t="shared" si="39"/>
        <v>0</v>
      </c>
      <c r="T463" s="71">
        <f t="shared" si="40"/>
        <v>0</v>
      </c>
      <c r="X463" s="71">
        <f t="shared" si="41"/>
        <v>5</v>
      </c>
    </row>
    <row r="464" spans="1:24">
      <c r="A464" s="71" t="str">
        <f t="shared" si="42"/>
        <v>东营</v>
      </c>
      <c r="B464" s="71">
        <f t="shared" si="42"/>
        <v>8</v>
      </c>
      <c r="C464" s="71" t="str">
        <f t="shared" si="42"/>
        <v>东营市一大早乳业有限公司</v>
      </c>
      <c r="D464" s="287">
        <f t="shared" si="29"/>
        <v>36.9081052631579</v>
      </c>
      <c r="E464" s="288" t="str">
        <f t="shared" si="30"/>
        <v>2</v>
      </c>
      <c r="F464" s="289" t="str">
        <f t="shared" si="30"/>
        <v>2</v>
      </c>
      <c r="I464" s="71">
        <f t="shared" si="31"/>
        <v>18</v>
      </c>
      <c r="J464" s="296">
        <f t="shared" si="32"/>
        <v>6.7</v>
      </c>
      <c r="K464" s="296">
        <f t="shared" si="33"/>
        <v>3.20810526315789</v>
      </c>
      <c r="L464" s="296"/>
      <c r="M464" s="71">
        <f t="shared" si="34"/>
        <v>3</v>
      </c>
      <c r="O464" s="71">
        <f t="shared" si="35"/>
        <v>1</v>
      </c>
      <c r="P464" s="71">
        <f t="shared" si="36"/>
        <v>0</v>
      </c>
      <c r="Q464" s="298">
        <f t="shared" si="37"/>
        <v>0</v>
      </c>
      <c r="R464" s="71">
        <f t="shared" si="38"/>
        <v>0</v>
      </c>
      <c r="S464" s="71">
        <f t="shared" si="39"/>
        <v>0</v>
      </c>
      <c r="T464" s="71">
        <f t="shared" si="40"/>
        <v>0</v>
      </c>
      <c r="X464" s="71">
        <f t="shared" si="41"/>
        <v>5</v>
      </c>
    </row>
    <row r="465" spans="1:24">
      <c r="A465" s="71" t="str">
        <f t="shared" si="42"/>
        <v>东营</v>
      </c>
      <c r="B465" s="71">
        <f t="shared" si="42"/>
        <v>9</v>
      </c>
      <c r="C465" s="71" t="str">
        <f t="shared" si="42"/>
        <v>诚航新能源车辆有限公司</v>
      </c>
      <c r="D465" s="287">
        <f t="shared" si="29"/>
        <v>28.5638421052632</v>
      </c>
      <c r="E465" s="288" t="str">
        <f t="shared" si="30"/>
        <v>2</v>
      </c>
      <c r="F465" s="289" t="str">
        <f t="shared" si="30"/>
        <v>2</v>
      </c>
      <c r="I465" s="71">
        <f t="shared" si="31"/>
        <v>18</v>
      </c>
      <c r="J465" s="296">
        <f t="shared" si="32"/>
        <v>6.495</v>
      </c>
      <c r="K465" s="296">
        <f t="shared" si="33"/>
        <v>3.06884210526316</v>
      </c>
      <c r="L465" s="296"/>
      <c r="M465" s="71">
        <f t="shared" si="34"/>
        <v>0</v>
      </c>
      <c r="O465" s="71">
        <f t="shared" si="35"/>
        <v>1</v>
      </c>
      <c r="P465" s="71">
        <f t="shared" si="36"/>
        <v>0</v>
      </c>
      <c r="Q465" s="298">
        <f t="shared" si="37"/>
        <v>0</v>
      </c>
      <c r="R465" s="71">
        <f t="shared" si="38"/>
        <v>0</v>
      </c>
      <c r="S465" s="71">
        <f t="shared" si="39"/>
        <v>0</v>
      </c>
      <c r="T465" s="71">
        <f t="shared" si="40"/>
        <v>0</v>
      </c>
      <c r="X465" s="71">
        <f t="shared" si="41"/>
        <v>0</v>
      </c>
    </row>
    <row r="466" spans="1:24">
      <c r="A466" s="71" t="str">
        <f t="shared" si="42"/>
        <v>东营</v>
      </c>
      <c r="B466" s="71">
        <f t="shared" si="42"/>
        <v>10</v>
      </c>
      <c r="C466" s="71" t="str">
        <f t="shared" si="42"/>
        <v>山东恒益模具有限公司</v>
      </c>
      <c r="D466" s="287">
        <f t="shared" si="29"/>
        <v>38</v>
      </c>
      <c r="E466" s="288" t="str">
        <f t="shared" si="30"/>
        <v>2</v>
      </c>
      <c r="F466" s="289" t="str">
        <f t="shared" si="30"/>
        <v>2</v>
      </c>
      <c r="I466" s="71">
        <f t="shared" si="31"/>
        <v>9</v>
      </c>
      <c r="J466" s="296">
        <f t="shared" si="32"/>
        <v>15</v>
      </c>
      <c r="K466" s="296">
        <f t="shared" si="33"/>
        <v>0</v>
      </c>
      <c r="L466" s="296"/>
      <c r="M466" s="71">
        <f t="shared" si="34"/>
        <v>3</v>
      </c>
      <c r="O466" s="71">
        <f t="shared" si="35"/>
        <v>1</v>
      </c>
      <c r="P466" s="71">
        <f t="shared" si="36"/>
        <v>0</v>
      </c>
      <c r="Q466" s="298">
        <f t="shared" si="37"/>
        <v>5</v>
      </c>
      <c r="R466" s="71">
        <f t="shared" si="38"/>
        <v>0</v>
      </c>
      <c r="S466" s="71">
        <f t="shared" si="39"/>
        <v>5</v>
      </c>
      <c r="T466" s="71">
        <f t="shared" si="40"/>
        <v>0</v>
      </c>
      <c r="X466" s="71">
        <f t="shared" si="41"/>
        <v>5</v>
      </c>
    </row>
    <row r="467" spans="1:24">
      <c r="A467" s="71" t="str">
        <f t="shared" si="42"/>
        <v>东营</v>
      </c>
      <c r="B467" s="71">
        <f t="shared" si="42"/>
        <v>11</v>
      </c>
      <c r="C467" s="71" t="str">
        <f t="shared" si="42"/>
        <v>胜利油田新大管业科技发展有限责任公司</v>
      </c>
      <c r="D467" s="287">
        <f t="shared" si="29"/>
        <v>45.1877894736842</v>
      </c>
      <c r="E467" s="288" t="str">
        <f t="shared" si="30"/>
        <v>1</v>
      </c>
      <c r="F467" s="289" t="str">
        <f t="shared" si="30"/>
        <v>新型材料</v>
      </c>
      <c r="I467" s="71">
        <f t="shared" si="31"/>
        <v>15</v>
      </c>
      <c r="J467" s="296">
        <f t="shared" si="32"/>
        <v>0</v>
      </c>
      <c r="K467" s="296">
        <f t="shared" si="33"/>
        <v>4.18778947368421</v>
      </c>
      <c r="L467" s="296"/>
      <c r="M467" s="71">
        <f t="shared" si="34"/>
        <v>5</v>
      </c>
      <c r="O467" s="71">
        <f t="shared" si="35"/>
        <v>1</v>
      </c>
      <c r="P467" s="71">
        <f t="shared" si="36"/>
        <v>0</v>
      </c>
      <c r="Q467" s="298">
        <f t="shared" si="37"/>
        <v>10</v>
      </c>
      <c r="R467" s="71">
        <f t="shared" si="38"/>
        <v>0</v>
      </c>
      <c r="S467" s="71">
        <f t="shared" si="39"/>
        <v>10</v>
      </c>
      <c r="T467" s="71">
        <f t="shared" si="40"/>
        <v>5</v>
      </c>
      <c r="X467" s="71">
        <f t="shared" si="41"/>
        <v>5</v>
      </c>
    </row>
    <row r="468" spans="1:24">
      <c r="A468" s="71" t="str">
        <f t="shared" si="42"/>
        <v>东营</v>
      </c>
      <c r="B468" s="71">
        <f t="shared" si="42"/>
        <v>12</v>
      </c>
      <c r="C468" s="71" t="str">
        <f t="shared" si="42"/>
        <v>山东汇佳软件科技股份有限公司</v>
      </c>
      <c r="D468" s="287">
        <f t="shared" si="29"/>
        <v>37.9675</v>
      </c>
      <c r="E468" s="288" t="str">
        <f t="shared" si="30"/>
        <v>1</v>
      </c>
      <c r="F468" s="289" t="str">
        <f t="shared" si="30"/>
        <v>信息技术</v>
      </c>
      <c r="I468" s="71">
        <f t="shared" si="31"/>
        <v>1</v>
      </c>
      <c r="J468" s="296">
        <f t="shared" si="32"/>
        <v>11.9675</v>
      </c>
      <c r="K468" s="296">
        <f t="shared" si="33"/>
        <v>0</v>
      </c>
      <c r="L468" s="296"/>
      <c r="M468" s="71">
        <f t="shared" si="34"/>
        <v>5</v>
      </c>
      <c r="O468" s="71">
        <f t="shared" si="35"/>
        <v>5</v>
      </c>
      <c r="P468" s="71">
        <f t="shared" si="36"/>
        <v>0</v>
      </c>
      <c r="Q468" s="298">
        <f t="shared" si="37"/>
        <v>0</v>
      </c>
      <c r="R468" s="71">
        <f t="shared" si="38"/>
        <v>15</v>
      </c>
      <c r="S468" s="71">
        <f t="shared" si="39"/>
        <v>15</v>
      </c>
      <c r="T468" s="71">
        <f t="shared" si="40"/>
        <v>0</v>
      </c>
      <c r="X468" s="71">
        <f t="shared" si="41"/>
        <v>0</v>
      </c>
    </row>
    <row r="469" spans="1:24">
      <c r="A469" s="71" t="str">
        <f t="shared" si="42"/>
        <v>东营</v>
      </c>
      <c r="B469" s="71">
        <f t="shared" si="42"/>
        <v>13</v>
      </c>
      <c r="C469" s="71" t="str">
        <f t="shared" si="42"/>
        <v>东营市智通新能源科技股份有限公司</v>
      </c>
      <c r="D469" s="287">
        <f t="shared" si="29"/>
        <v>30.7728421052632</v>
      </c>
      <c r="E469" s="288" t="str">
        <f t="shared" si="30"/>
        <v>1</v>
      </c>
      <c r="F469" s="289" t="str">
        <f t="shared" si="30"/>
        <v>节能环保</v>
      </c>
      <c r="I469" s="71">
        <f t="shared" si="31"/>
        <v>1</v>
      </c>
      <c r="J469" s="296">
        <f t="shared" si="32"/>
        <v>15</v>
      </c>
      <c r="K469" s="296">
        <f t="shared" si="33"/>
        <v>4.77284210526316</v>
      </c>
      <c r="L469" s="296"/>
      <c r="M469" s="71">
        <f t="shared" si="34"/>
        <v>5</v>
      </c>
      <c r="O469" s="71">
        <f t="shared" si="35"/>
        <v>5</v>
      </c>
      <c r="P469" s="71">
        <f t="shared" si="36"/>
        <v>0</v>
      </c>
      <c r="Q469" s="298">
        <f t="shared" si="37"/>
        <v>0</v>
      </c>
      <c r="R469" s="71">
        <f t="shared" si="38"/>
        <v>0</v>
      </c>
      <c r="S469" s="71">
        <f t="shared" si="39"/>
        <v>0</v>
      </c>
      <c r="T469" s="71">
        <f t="shared" si="40"/>
        <v>0</v>
      </c>
      <c r="X469" s="71">
        <f t="shared" si="41"/>
        <v>0</v>
      </c>
    </row>
    <row r="470" spans="1:24">
      <c r="A470" s="71" t="str">
        <f t="shared" si="42"/>
        <v>东营</v>
      </c>
      <c r="B470" s="71">
        <f t="shared" si="42"/>
        <v>14</v>
      </c>
      <c r="C470" s="71" t="str">
        <f t="shared" si="42"/>
        <v>山东新兴集团有限公司</v>
      </c>
      <c r="D470" s="287">
        <f t="shared" si="29"/>
        <v>26.8894736842105</v>
      </c>
      <c r="E470" s="288" t="str">
        <f t="shared" si="30"/>
        <v>2</v>
      </c>
      <c r="F470" s="289" t="str">
        <f t="shared" si="30"/>
        <v>2</v>
      </c>
      <c r="I470" s="71">
        <f t="shared" si="31"/>
        <v>9</v>
      </c>
      <c r="J470" s="296">
        <f t="shared" si="32"/>
        <v>10.6</v>
      </c>
      <c r="K470" s="296">
        <f t="shared" si="33"/>
        <v>3.28947368421053</v>
      </c>
      <c r="L470" s="296"/>
      <c r="M470" s="71">
        <f t="shared" si="34"/>
        <v>0</v>
      </c>
      <c r="O470" s="71">
        <f t="shared" si="35"/>
        <v>1</v>
      </c>
      <c r="P470" s="71">
        <f t="shared" si="36"/>
        <v>3</v>
      </c>
      <c r="Q470" s="298">
        <f t="shared" si="37"/>
        <v>0</v>
      </c>
      <c r="R470" s="71">
        <f t="shared" si="38"/>
        <v>0</v>
      </c>
      <c r="S470" s="71">
        <f t="shared" si="39"/>
        <v>0</v>
      </c>
      <c r="T470" s="71">
        <f t="shared" si="40"/>
        <v>0</v>
      </c>
      <c r="X470" s="71">
        <f t="shared" si="41"/>
        <v>0</v>
      </c>
    </row>
    <row r="471" spans="1:24">
      <c r="A471" s="71" t="str">
        <f t="shared" si="42"/>
        <v>东营</v>
      </c>
      <c r="B471" s="71">
        <f t="shared" si="42"/>
        <v>15</v>
      </c>
      <c r="C471" s="71" t="str">
        <f t="shared" si="42"/>
        <v>广饶广通物流有限公司</v>
      </c>
      <c r="D471" s="287">
        <f t="shared" si="29"/>
        <v>23.2025</v>
      </c>
      <c r="E471" s="288" t="str">
        <f t="shared" si="30"/>
        <v>2</v>
      </c>
      <c r="F471" s="289" t="str">
        <f t="shared" si="30"/>
        <v>2</v>
      </c>
      <c r="I471" s="71">
        <f t="shared" si="31"/>
        <v>9</v>
      </c>
      <c r="J471" s="296">
        <f t="shared" si="32"/>
        <v>10.2025</v>
      </c>
      <c r="K471" s="296">
        <f t="shared" si="33"/>
        <v>0</v>
      </c>
      <c r="L471" s="296"/>
      <c r="M471" s="71">
        <f t="shared" si="34"/>
        <v>0</v>
      </c>
      <c r="O471" s="71">
        <f t="shared" si="35"/>
        <v>1</v>
      </c>
      <c r="P471" s="71">
        <f t="shared" si="36"/>
        <v>3</v>
      </c>
      <c r="Q471" s="298">
        <f t="shared" si="37"/>
        <v>0</v>
      </c>
      <c r="R471" s="71">
        <f t="shared" si="38"/>
        <v>0</v>
      </c>
      <c r="S471" s="71">
        <f t="shared" si="39"/>
        <v>0</v>
      </c>
      <c r="T471" s="71">
        <f t="shared" si="40"/>
        <v>0</v>
      </c>
      <c r="X471" s="71">
        <f t="shared" si="41"/>
        <v>0</v>
      </c>
    </row>
    <row r="472" spans="1:24">
      <c r="A472" s="71" t="str">
        <f t="shared" si="42"/>
        <v>烟台</v>
      </c>
      <c r="B472" s="71">
        <f t="shared" si="42"/>
        <v>1</v>
      </c>
      <c r="C472" s="71" t="str">
        <f t="shared" si="42"/>
        <v>烟台持久钟表有限公司</v>
      </c>
      <c r="D472" s="287">
        <f t="shared" si="29"/>
        <v>49.24</v>
      </c>
      <c r="E472" s="288" t="str">
        <f t="shared" si="30"/>
        <v>1</v>
      </c>
      <c r="F472" s="289" t="str">
        <f t="shared" si="30"/>
        <v>信息技术</v>
      </c>
      <c r="I472" s="71">
        <f t="shared" si="31"/>
        <v>5</v>
      </c>
      <c r="J472" s="296">
        <f t="shared" si="32"/>
        <v>0</v>
      </c>
      <c r="K472" s="296">
        <f t="shared" si="33"/>
        <v>3.24</v>
      </c>
      <c r="L472" s="296"/>
      <c r="M472" s="71">
        <f t="shared" si="34"/>
        <v>5</v>
      </c>
      <c r="O472" s="71">
        <f t="shared" si="35"/>
        <v>3</v>
      </c>
      <c r="P472" s="71">
        <f t="shared" si="36"/>
        <v>3</v>
      </c>
      <c r="Q472" s="298">
        <f t="shared" si="37"/>
        <v>10</v>
      </c>
      <c r="R472" s="71">
        <f t="shared" si="38"/>
        <v>10</v>
      </c>
      <c r="S472" s="71">
        <f t="shared" si="39"/>
        <v>10</v>
      </c>
      <c r="T472" s="71">
        <f t="shared" si="40"/>
        <v>10</v>
      </c>
      <c r="X472" s="71">
        <f t="shared" si="41"/>
        <v>10</v>
      </c>
    </row>
    <row r="473" spans="1:24">
      <c r="A473" s="71" t="str">
        <f t="shared" si="42"/>
        <v>烟台</v>
      </c>
      <c r="B473" s="71">
        <f t="shared" si="42"/>
        <v>2</v>
      </c>
      <c r="C473" s="71" t="str">
        <f t="shared" si="42"/>
        <v>烟台东方威思顿电气有限公司</v>
      </c>
      <c r="D473" s="287">
        <f t="shared" si="29"/>
        <v>69.0526315789474</v>
      </c>
      <c r="E473" s="288" t="str">
        <f t="shared" si="30"/>
        <v>1</v>
      </c>
      <c r="F473" s="289" t="str">
        <f t="shared" si="30"/>
        <v>信息技术</v>
      </c>
      <c r="I473" s="71">
        <f t="shared" si="31"/>
        <v>18</v>
      </c>
      <c r="J473" s="296">
        <f t="shared" si="32"/>
        <v>0</v>
      </c>
      <c r="K473" s="296">
        <f t="shared" si="33"/>
        <v>3.05263157894737</v>
      </c>
      <c r="L473" s="296"/>
      <c r="M473" s="71">
        <f t="shared" si="34"/>
        <v>5</v>
      </c>
      <c r="O473" s="71">
        <f t="shared" si="35"/>
        <v>5</v>
      </c>
      <c r="P473" s="71">
        <f t="shared" si="36"/>
        <v>3</v>
      </c>
      <c r="Q473" s="298">
        <f t="shared" si="37"/>
        <v>15</v>
      </c>
      <c r="R473" s="71">
        <f t="shared" si="38"/>
        <v>0</v>
      </c>
      <c r="S473" s="71">
        <f t="shared" si="39"/>
        <v>15</v>
      </c>
      <c r="T473" s="71">
        <f t="shared" si="40"/>
        <v>10</v>
      </c>
      <c r="X473" s="71">
        <f t="shared" si="41"/>
        <v>10</v>
      </c>
    </row>
    <row r="474" spans="1:24">
      <c r="A474" s="71" t="str">
        <f t="shared" si="42"/>
        <v>烟台</v>
      </c>
      <c r="B474" s="71">
        <f t="shared" si="42"/>
        <v>3</v>
      </c>
      <c r="C474" s="71" t="str">
        <f t="shared" si="42"/>
        <v>山东贵德信息科技有限公司</v>
      </c>
      <c r="D474" s="287">
        <f t="shared" si="29"/>
        <v>28.14125</v>
      </c>
      <c r="E474" s="288" t="str">
        <f t="shared" si="30"/>
        <v>1</v>
      </c>
      <c r="F474" s="289" t="str">
        <f t="shared" si="30"/>
        <v>信息技术</v>
      </c>
      <c r="I474" s="71">
        <f t="shared" si="31"/>
        <v>1</v>
      </c>
      <c r="J474" s="296">
        <f t="shared" si="32"/>
        <v>7.14125</v>
      </c>
      <c r="K474" s="296">
        <f t="shared" si="33"/>
        <v>0</v>
      </c>
      <c r="L474" s="296"/>
      <c r="M474" s="71">
        <f t="shared" si="34"/>
        <v>5</v>
      </c>
      <c r="O474" s="71">
        <f t="shared" si="35"/>
        <v>5</v>
      </c>
      <c r="P474" s="71">
        <f t="shared" si="36"/>
        <v>0</v>
      </c>
      <c r="Q474" s="298">
        <f t="shared" si="37"/>
        <v>5</v>
      </c>
      <c r="R474" s="71">
        <f t="shared" si="38"/>
        <v>5</v>
      </c>
      <c r="S474" s="71">
        <f t="shared" si="39"/>
        <v>5</v>
      </c>
      <c r="T474" s="71">
        <f t="shared" si="40"/>
        <v>0</v>
      </c>
      <c r="X474" s="71">
        <f t="shared" si="41"/>
        <v>5</v>
      </c>
    </row>
    <row r="475" spans="1:24">
      <c r="A475" s="71" t="str">
        <f t="shared" ref="A475:C494" si="43">A105</f>
        <v>烟台</v>
      </c>
      <c r="B475" s="71">
        <f t="shared" si="43"/>
        <v>4</v>
      </c>
      <c r="C475" s="71" t="str">
        <f t="shared" si="43"/>
        <v>中惠创智无线供电技术有限公司</v>
      </c>
      <c r="D475" s="287">
        <f t="shared" si="29"/>
        <v>6</v>
      </c>
      <c r="E475" s="288" t="str">
        <f t="shared" si="30"/>
        <v>1</v>
      </c>
      <c r="F475" s="289" t="str">
        <f t="shared" si="30"/>
        <v>新型能源</v>
      </c>
      <c r="I475" s="71">
        <f t="shared" si="31"/>
        <v>1</v>
      </c>
      <c r="J475" s="296">
        <f t="shared" si="32"/>
        <v>0</v>
      </c>
      <c r="K475" s="296">
        <f t="shared" si="33"/>
        <v>0</v>
      </c>
      <c r="L475" s="296"/>
      <c r="M475" s="71">
        <f t="shared" si="34"/>
        <v>0</v>
      </c>
      <c r="O475" s="71">
        <f t="shared" si="35"/>
        <v>5</v>
      </c>
      <c r="P475" s="71">
        <f t="shared" si="36"/>
        <v>0</v>
      </c>
      <c r="Q475" s="298">
        <f t="shared" si="37"/>
        <v>0</v>
      </c>
      <c r="R475" s="71">
        <f t="shared" si="38"/>
        <v>0</v>
      </c>
      <c r="S475" s="71">
        <f t="shared" si="39"/>
        <v>0</v>
      </c>
      <c r="T475" s="71">
        <f t="shared" si="40"/>
        <v>0</v>
      </c>
      <c r="X475" s="71">
        <f t="shared" si="41"/>
        <v>0</v>
      </c>
    </row>
    <row r="476" spans="1:24">
      <c r="A476" s="71" t="str">
        <f t="shared" si="43"/>
        <v>烟台</v>
      </c>
      <c r="B476" s="71">
        <f t="shared" si="43"/>
        <v>5</v>
      </c>
      <c r="C476" s="71" t="str">
        <f t="shared" si="43"/>
        <v>烟台正海合泰科技股份有限公司</v>
      </c>
      <c r="D476" s="287">
        <f t="shared" si="29"/>
        <v>72.5124736842105</v>
      </c>
      <c r="E476" s="288" t="str">
        <f t="shared" si="30"/>
        <v>1</v>
      </c>
      <c r="F476" s="289" t="str">
        <f t="shared" si="30"/>
        <v>新型材料</v>
      </c>
      <c r="I476" s="71">
        <f t="shared" si="31"/>
        <v>18</v>
      </c>
      <c r="J476" s="296">
        <f t="shared" si="32"/>
        <v>9.615</v>
      </c>
      <c r="K476" s="296">
        <f t="shared" si="33"/>
        <v>3.89747368421053</v>
      </c>
      <c r="L476" s="296"/>
      <c r="M476" s="71">
        <f t="shared" si="34"/>
        <v>3</v>
      </c>
      <c r="O476" s="71">
        <f t="shared" si="35"/>
        <v>5</v>
      </c>
      <c r="P476" s="71">
        <f t="shared" si="36"/>
        <v>3</v>
      </c>
      <c r="Q476" s="298">
        <f t="shared" si="37"/>
        <v>15</v>
      </c>
      <c r="R476" s="71">
        <f t="shared" si="38"/>
        <v>0</v>
      </c>
      <c r="S476" s="71">
        <f t="shared" si="39"/>
        <v>15</v>
      </c>
      <c r="T476" s="71">
        <f t="shared" si="40"/>
        <v>5</v>
      </c>
      <c r="X476" s="71">
        <f t="shared" si="41"/>
        <v>10</v>
      </c>
    </row>
    <row r="477" spans="1:24">
      <c r="A477" s="71" t="str">
        <f t="shared" si="43"/>
        <v>烟台</v>
      </c>
      <c r="B477" s="71">
        <f t="shared" si="43"/>
        <v>6</v>
      </c>
      <c r="C477" s="71" t="str">
        <f t="shared" si="43"/>
        <v>烟台桑尼核星环保设备有限公司</v>
      </c>
      <c r="D477" s="287">
        <f t="shared" si="29"/>
        <v>28.1789473684211</v>
      </c>
      <c r="E477" s="288" t="str">
        <f t="shared" si="30"/>
        <v>2</v>
      </c>
      <c r="F477" s="289" t="str">
        <f t="shared" si="30"/>
        <v>2</v>
      </c>
      <c r="I477" s="71">
        <f t="shared" si="31"/>
        <v>9</v>
      </c>
      <c r="J477" s="296">
        <f t="shared" si="32"/>
        <v>0</v>
      </c>
      <c r="K477" s="296">
        <f t="shared" si="33"/>
        <v>3.17894736842105</v>
      </c>
      <c r="L477" s="296"/>
      <c r="M477" s="71">
        <f t="shared" si="34"/>
        <v>3</v>
      </c>
      <c r="O477" s="71">
        <f t="shared" si="35"/>
        <v>3</v>
      </c>
      <c r="P477" s="71">
        <f t="shared" si="36"/>
        <v>0</v>
      </c>
      <c r="Q477" s="298">
        <f t="shared" si="37"/>
        <v>10</v>
      </c>
      <c r="R477" s="71">
        <f t="shared" si="38"/>
        <v>0</v>
      </c>
      <c r="S477" s="71">
        <f t="shared" si="39"/>
        <v>10</v>
      </c>
      <c r="T477" s="71">
        <f t="shared" si="40"/>
        <v>0</v>
      </c>
      <c r="X477" s="71">
        <f t="shared" si="41"/>
        <v>0</v>
      </c>
    </row>
    <row r="478" spans="1:24">
      <c r="A478" s="71" t="str">
        <f t="shared" si="43"/>
        <v>烟台</v>
      </c>
      <c r="B478" s="71">
        <f t="shared" si="43"/>
        <v>7</v>
      </c>
      <c r="C478" s="71" t="str">
        <f t="shared" si="43"/>
        <v>烟台海纳制动技术有限公司</v>
      </c>
      <c r="D478" s="287">
        <f t="shared" si="29"/>
        <v>21.375</v>
      </c>
      <c r="E478" s="288" t="str">
        <f t="shared" si="30"/>
        <v>2</v>
      </c>
      <c r="F478" s="289" t="str">
        <f t="shared" si="30"/>
        <v>2</v>
      </c>
      <c r="I478" s="71">
        <f t="shared" si="31"/>
        <v>5</v>
      </c>
      <c r="J478" s="296">
        <f t="shared" si="32"/>
        <v>8.375</v>
      </c>
      <c r="K478" s="296">
        <f t="shared" si="33"/>
        <v>0</v>
      </c>
      <c r="L478" s="296"/>
      <c r="M478" s="71">
        <f t="shared" si="34"/>
        <v>5</v>
      </c>
      <c r="O478" s="71">
        <f t="shared" si="35"/>
        <v>3</v>
      </c>
      <c r="P478" s="71">
        <f t="shared" si="36"/>
        <v>0</v>
      </c>
      <c r="Q478" s="298">
        <f t="shared" si="37"/>
        <v>0</v>
      </c>
      <c r="R478" s="71">
        <f t="shared" si="38"/>
        <v>0</v>
      </c>
      <c r="S478" s="71">
        <f t="shared" si="39"/>
        <v>0</v>
      </c>
      <c r="T478" s="71">
        <f t="shared" si="40"/>
        <v>0</v>
      </c>
      <c r="X478" s="71">
        <f t="shared" si="41"/>
        <v>0</v>
      </c>
    </row>
    <row r="479" spans="1:24">
      <c r="A479" s="71" t="str">
        <f t="shared" si="43"/>
        <v>烟台</v>
      </c>
      <c r="B479" s="71">
        <f t="shared" si="43"/>
        <v>8</v>
      </c>
      <c r="C479" s="71" t="str">
        <f t="shared" si="43"/>
        <v>烟台明远家用纺织品有限公司</v>
      </c>
      <c r="D479" s="287">
        <f t="shared" si="29"/>
        <v>33.29</v>
      </c>
      <c r="E479" s="288" t="str">
        <f t="shared" si="30"/>
        <v>2</v>
      </c>
      <c r="F479" s="289" t="str">
        <f t="shared" si="30"/>
        <v>2</v>
      </c>
      <c r="I479" s="71">
        <f t="shared" si="31"/>
        <v>18</v>
      </c>
      <c r="J479" s="296">
        <f t="shared" si="32"/>
        <v>0</v>
      </c>
      <c r="K479" s="296">
        <f t="shared" si="33"/>
        <v>4.29</v>
      </c>
      <c r="L479" s="296"/>
      <c r="M479" s="71">
        <f t="shared" si="34"/>
        <v>3</v>
      </c>
      <c r="O479" s="71">
        <f t="shared" si="35"/>
        <v>3</v>
      </c>
      <c r="P479" s="71">
        <f t="shared" si="36"/>
        <v>0</v>
      </c>
      <c r="Q479" s="298">
        <f t="shared" si="37"/>
        <v>5</v>
      </c>
      <c r="R479" s="71">
        <f t="shared" si="38"/>
        <v>0</v>
      </c>
      <c r="S479" s="71">
        <f t="shared" si="39"/>
        <v>5</v>
      </c>
      <c r="T479" s="71">
        <f t="shared" si="40"/>
        <v>0</v>
      </c>
      <c r="X479" s="71">
        <f t="shared" si="41"/>
        <v>0</v>
      </c>
    </row>
    <row r="480" spans="1:24">
      <c r="A480" s="71" t="str">
        <f t="shared" si="43"/>
        <v>烟台</v>
      </c>
      <c r="B480" s="71">
        <f t="shared" si="43"/>
        <v>9</v>
      </c>
      <c r="C480" s="71" t="str">
        <f t="shared" si="43"/>
        <v>山东盛华新材料科技股份有限公司</v>
      </c>
      <c r="D480" s="287">
        <f t="shared" si="29"/>
        <v>66.5447368421053</v>
      </c>
      <c r="E480" s="288" t="str">
        <f t="shared" si="30"/>
        <v>1</v>
      </c>
      <c r="F480" s="289" t="str">
        <f t="shared" si="30"/>
        <v>新型材料</v>
      </c>
      <c r="I480" s="71">
        <f t="shared" si="31"/>
        <v>9</v>
      </c>
      <c r="J480" s="296">
        <f t="shared" si="32"/>
        <v>9.25</v>
      </c>
      <c r="K480" s="296">
        <f t="shared" si="33"/>
        <v>3.29473684210526</v>
      </c>
      <c r="L480" s="296"/>
      <c r="M480" s="71">
        <f t="shared" si="34"/>
        <v>5</v>
      </c>
      <c r="O480" s="71">
        <f t="shared" si="35"/>
        <v>5</v>
      </c>
      <c r="P480" s="71">
        <f t="shared" si="36"/>
        <v>5</v>
      </c>
      <c r="Q480" s="298">
        <f t="shared" si="37"/>
        <v>15</v>
      </c>
      <c r="R480" s="71">
        <f t="shared" si="38"/>
        <v>0</v>
      </c>
      <c r="S480" s="71">
        <f t="shared" si="39"/>
        <v>15</v>
      </c>
      <c r="T480" s="71">
        <f t="shared" si="40"/>
        <v>5</v>
      </c>
      <c r="X480" s="71">
        <f t="shared" si="41"/>
        <v>10</v>
      </c>
    </row>
    <row r="481" spans="1:24">
      <c r="A481" s="71" t="str">
        <f t="shared" si="43"/>
        <v>烟台</v>
      </c>
      <c r="B481" s="71">
        <f t="shared" si="43"/>
        <v>10</v>
      </c>
      <c r="C481" s="71" t="str">
        <f t="shared" si="43"/>
        <v>烟台润蚨祥油封有限公司</v>
      </c>
      <c r="D481" s="287">
        <f t="shared" si="29"/>
        <v>36.6537236842105</v>
      </c>
      <c r="E481" s="288" t="str">
        <f t="shared" si="30"/>
        <v>2</v>
      </c>
      <c r="F481" s="289" t="str">
        <f t="shared" si="30"/>
        <v>2</v>
      </c>
      <c r="I481" s="71">
        <f t="shared" si="31"/>
        <v>9</v>
      </c>
      <c r="J481" s="296">
        <f t="shared" si="32"/>
        <v>6.04625</v>
      </c>
      <c r="K481" s="296">
        <f t="shared" si="33"/>
        <v>3.60747368421053</v>
      </c>
      <c r="L481" s="296"/>
      <c r="M481" s="71">
        <f t="shared" si="34"/>
        <v>5</v>
      </c>
      <c r="O481" s="71">
        <f t="shared" si="35"/>
        <v>3</v>
      </c>
      <c r="P481" s="71">
        <f t="shared" si="36"/>
        <v>0</v>
      </c>
      <c r="Q481" s="298">
        <f t="shared" si="37"/>
        <v>5</v>
      </c>
      <c r="R481" s="71">
        <f t="shared" si="38"/>
        <v>0</v>
      </c>
      <c r="S481" s="71">
        <f t="shared" si="39"/>
        <v>5</v>
      </c>
      <c r="T481" s="71">
        <f t="shared" si="40"/>
        <v>0</v>
      </c>
      <c r="X481" s="71">
        <f t="shared" si="41"/>
        <v>5</v>
      </c>
    </row>
    <row r="482" spans="1:24">
      <c r="A482" s="71" t="str">
        <f t="shared" si="43"/>
        <v>烟台</v>
      </c>
      <c r="B482" s="71">
        <f t="shared" si="43"/>
        <v>11</v>
      </c>
      <c r="C482" s="71" t="str">
        <f t="shared" si="43"/>
        <v>烟台杰科检测服务有限公司</v>
      </c>
      <c r="D482" s="287">
        <f t="shared" si="29"/>
        <v>32.2845263157895</v>
      </c>
      <c r="E482" s="288" t="str">
        <f t="shared" si="30"/>
        <v>1</v>
      </c>
      <c r="F482" s="289" t="str">
        <f t="shared" si="30"/>
        <v>生物工程和生物健康</v>
      </c>
      <c r="I482" s="71">
        <f t="shared" si="31"/>
        <v>1</v>
      </c>
      <c r="J482" s="296">
        <f t="shared" si="32"/>
        <v>0</v>
      </c>
      <c r="K482" s="296">
        <f t="shared" si="33"/>
        <v>3.28452631578947</v>
      </c>
      <c r="L482" s="296"/>
      <c r="M482" s="71">
        <f t="shared" si="34"/>
        <v>5</v>
      </c>
      <c r="O482" s="71">
        <f t="shared" si="35"/>
        <v>5</v>
      </c>
      <c r="P482" s="71">
        <f t="shared" si="36"/>
        <v>3</v>
      </c>
      <c r="Q482" s="298">
        <f t="shared" si="37"/>
        <v>5</v>
      </c>
      <c r="R482" s="71">
        <f t="shared" si="38"/>
        <v>0</v>
      </c>
      <c r="S482" s="71">
        <f t="shared" si="39"/>
        <v>5</v>
      </c>
      <c r="T482" s="71">
        <f t="shared" si="40"/>
        <v>5</v>
      </c>
      <c r="X482" s="71">
        <f t="shared" si="41"/>
        <v>5</v>
      </c>
    </row>
    <row r="483" spans="1:24">
      <c r="A483" s="71" t="str">
        <f t="shared" si="43"/>
        <v>烟台</v>
      </c>
      <c r="B483" s="71">
        <f t="shared" si="43"/>
        <v>12</v>
      </c>
      <c r="C483" s="71" t="str">
        <f t="shared" si="43"/>
        <v>烟台海德专用汽车有限公司</v>
      </c>
      <c r="D483" s="287">
        <f t="shared" si="29"/>
        <v>51.91625</v>
      </c>
      <c r="E483" s="288" t="str">
        <f t="shared" si="30"/>
        <v>1</v>
      </c>
      <c r="F483" s="289" t="str">
        <f t="shared" si="30"/>
        <v>节能环保</v>
      </c>
      <c r="I483" s="71">
        <f t="shared" si="31"/>
        <v>18</v>
      </c>
      <c r="J483" s="296">
        <f t="shared" si="32"/>
        <v>5.71625</v>
      </c>
      <c r="K483" s="296">
        <f t="shared" si="33"/>
        <v>4.2</v>
      </c>
      <c r="L483" s="296"/>
      <c r="M483" s="71">
        <f t="shared" si="34"/>
        <v>3</v>
      </c>
      <c r="O483" s="71">
        <f t="shared" si="35"/>
        <v>1</v>
      </c>
      <c r="P483" s="71">
        <f t="shared" si="36"/>
        <v>5</v>
      </c>
      <c r="Q483" s="298">
        <f t="shared" si="37"/>
        <v>10</v>
      </c>
      <c r="R483" s="71">
        <f t="shared" si="38"/>
        <v>0</v>
      </c>
      <c r="S483" s="71">
        <f t="shared" si="39"/>
        <v>10</v>
      </c>
      <c r="T483" s="71">
        <f t="shared" si="40"/>
        <v>0</v>
      </c>
      <c r="X483" s="71">
        <f t="shared" si="41"/>
        <v>5</v>
      </c>
    </row>
    <row r="484" spans="1:24">
      <c r="A484" s="71" t="str">
        <f t="shared" si="43"/>
        <v>烟台</v>
      </c>
      <c r="B484" s="71">
        <f t="shared" si="43"/>
        <v>13</v>
      </c>
      <c r="C484" s="71" t="str">
        <f t="shared" si="43"/>
        <v>蓬莱诺康药业有限公司</v>
      </c>
      <c r="D484" s="287">
        <f t="shared" si="29"/>
        <v>52.3396842105263</v>
      </c>
      <c r="E484" s="288" t="str">
        <f t="shared" si="30"/>
        <v>1</v>
      </c>
      <c r="F484" s="289" t="str">
        <f t="shared" si="30"/>
        <v>生物工程和生物健康</v>
      </c>
      <c r="I484" s="71">
        <f t="shared" si="31"/>
        <v>18</v>
      </c>
      <c r="J484" s="296">
        <f t="shared" si="32"/>
        <v>0</v>
      </c>
      <c r="K484" s="296">
        <f t="shared" si="33"/>
        <v>3.33968421052632</v>
      </c>
      <c r="L484" s="296"/>
      <c r="M484" s="71">
        <f t="shared" si="34"/>
        <v>5</v>
      </c>
      <c r="O484" s="71">
        <f t="shared" si="35"/>
        <v>1</v>
      </c>
      <c r="P484" s="71">
        <f t="shared" si="36"/>
        <v>0</v>
      </c>
      <c r="Q484" s="298">
        <f t="shared" si="37"/>
        <v>10</v>
      </c>
      <c r="R484" s="71">
        <f t="shared" si="38"/>
        <v>5</v>
      </c>
      <c r="S484" s="71">
        <f t="shared" si="39"/>
        <v>10</v>
      </c>
      <c r="T484" s="71">
        <f t="shared" si="40"/>
        <v>10</v>
      </c>
      <c r="X484" s="71">
        <f t="shared" si="41"/>
        <v>5</v>
      </c>
    </row>
    <row r="485" spans="1:24">
      <c r="A485" s="71" t="str">
        <f t="shared" si="43"/>
        <v>烟台</v>
      </c>
      <c r="B485" s="71">
        <f t="shared" si="43"/>
        <v>14</v>
      </c>
      <c r="C485" s="71" t="str">
        <f t="shared" si="43"/>
        <v>山东康泰实业有限公司</v>
      </c>
      <c r="D485" s="287">
        <f t="shared" si="29"/>
        <v>47.8705263157895</v>
      </c>
      <c r="E485" s="288" t="str">
        <f t="shared" si="30"/>
        <v>1</v>
      </c>
      <c r="F485" s="289" t="str">
        <f t="shared" si="30"/>
        <v>生物工程和生物健康</v>
      </c>
      <c r="I485" s="71">
        <f t="shared" si="31"/>
        <v>15</v>
      </c>
      <c r="J485" s="296">
        <f t="shared" si="32"/>
        <v>0</v>
      </c>
      <c r="K485" s="296">
        <f t="shared" si="33"/>
        <v>3.87052631578947</v>
      </c>
      <c r="L485" s="296"/>
      <c r="M485" s="71">
        <f t="shared" si="34"/>
        <v>3</v>
      </c>
      <c r="O485" s="71">
        <f t="shared" si="35"/>
        <v>1</v>
      </c>
      <c r="P485" s="71">
        <f t="shared" si="36"/>
        <v>0</v>
      </c>
      <c r="Q485" s="298">
        <f t="shared" si="37"/>
        <v>15</v>
      </c>
      <c r="R485" s="71">
        <f t="shared" si="38"/>
        <v>0</v>
      </c>
      <c r="S485" s="71">
        <f t="shared" si="39"/>
        <v>15</v>
      </c>
      <c r="T485" s="71">
        <f t="shared" si="40"/>
        <v>5</v>
      </c>
      <c r="X485" s="71">
        <f t="shared" si="41"/>
        <v>5</v>
      </c>
    </row>
    <row r="486" spans="1:24">
      <c r="A486" s="71" t="str">
        <f t="shared" si="43"/>
        <v>烟台</v>
      </c>
      <c r="B486" s="71">
        <f t="shared" si="43"/>
        <v>15</v>
      </c>
      <c r="C486" s="71" t="str">
        <f t="shared" si="43"/>
        <v>招远市鹏泰轮胎翻新有限公司</v>
      </c>
      <c r="D486" s="287">
        <f t="shared" si="29"/>
        <v>36.4434210526316</v>
      </c>
      <c r="E486" s="288" t="str">
        <f t="shared" si="30"/>
        <v>1</v>
      </c>
      <c r="F486" s="289" t="str">
        <f t="shared" si="30"/>
        <v>节能环保</v>
      </c>
      <c r="I486" s="71">
        <f t="shared" si="31"/>
        <v>3</v>
      </c>
      <c r="J486" s="296">
        <f t="shared" si="32"/>
        <v>10.875</v>
      </c>
      <c r="K486" s="296">
        <f t="shared" si="33"/>
        <v>3.56842105263158</v>
      </c>
      <c r="L486" s="296"/>
      <c r="M486" s="71">
        <f t="shared" si="34"/>
        <v>3</v>
      </c>
      <c r="O486" s="71">
        <f t="shared" si="35"/>
        <v>1</v>
      </c>
      <c r="P486" s="71">
        <f t="shared" si="36"/>
        <v>5</v>
      </c>
      <c r="Q486" s="298">
        <f t="shared" si="37"/>
        <v>5</v>
      </c>
      <c r="R486" s="71">
        <f t="shared" si="38"/>
        <v>0</v>
      </c>
      <c r="S486" s="71">
        <f t="shared" si="39"/>
        <v>5</v>
      </c>
      <c r="T486" s="71">
        <f t="shared" si="40"/>
        <v>0</v>
      </c>
      <c r="X486" s="71">
        <f t="shared" si="41"/>
        <v>5</v>
      </c>
    </row>
    <row r="487" spans="1:24">
      <c r="A487" s="71" t="str">
        <f t="shared" si="43"/>
        <v>烟台</v>
      </c>
      <c r="B487" s="71">
        <f t="shared" si="43"/>
        <v>16</v>
      </c>
      <c r="C487" s="71" t="str">
        <f t="shared" si="43"/>
        <v>山东华顺环保科技股份有限公司</v>
      </c>
      <c r="D487" s="287">
        <f t="shared" si="29"/>
        <v>19.45625</v>
      </c>
      <c r="E487" s="288" t="str">
        <f t="shared" si="30"/>
        <v>1</v>
      </c>
      <c r="F487" s="289" t="str">
        <f t="shared" si="30"/>
        <v>生物工程和生物健康</v>
      </c>
      <c r="I487" s="71">
        <f t="shared" si="31"/>
        <v>5</v>
      </c>
      <c r="J487" s="296">
        <f t="shared" si="32"/>
        <v>7.45625</v>
      </c>
      <c r="K487" s="296">
        <f t="shared" si="33"/>
        <v>0</v>
      </c>
      <c r="L487" s="296"/>
      <c r="M487" s="71">
        <f t="shared" si="34"/>
        <v>3</v>
      </c>
      <c r="O487" s="71">
        <f t="shared" si="35"/>
        <v>1</v>
      </c>
      <c r="P487" s="71">
        <f t="shared" si="36"/>
        <v>3</v>
      </c>
      <c r="Q487" s="298">
        <f t="shared" si="37"/>
        <v>0</v>
      </c>
      <c r="R487" s="71">
        <f t="shared" si="38"/>
        <v>0</v>
      </c>
      <c r="S487" s="71">
        <f t="shared" si="39"/>
        <v>0</v>
      </c>
      <c r="T487" s="71">
        <f t="shared" si="40"/>
        <v>0</v>
      </c>
      <c r="X487" s="71">
        <f t="shared" si="41"/>
        <v>0</v>
      </c>
    </row>
    <row r="488" spans="1:24">
      <c r="A488" s="71" t="str">
        <f t="shared" si="43"/>
        <v>烟台</v>
      </c>
      <c r="B488" s="71">
        <f t="shared" si="43"/>
        <v>17</v>
      </c>
      <c r="C488" s="71" t="str">
        <f t="shared" si="43"/>
        <v>山东招金膜天股份有限公司</v>
      </c>
      <c r="D488" s="287">
        <f t="shared" si="29"/>
        <v>43.7304210526316</v>
      </c>
      <c r="E488" s="288" t="str">
        <f t="shared" si="30"/>
        <v>1</v>
      </c>
      <c r="F488" s="289" t="str">
        <f t="shared" si="30"/>
        <v>节能环保</v>
      </c>
      <c r="I488" s="71">
        <f t="shared" si="31"/>
        <v>9</v>
      </c>
      <c r="J488" s="296">
        <f t="shared" si="32"/>
        <v>0</v>
      </c>
      <c r="K488" s="296">
        <f t="shared" si="33"/>
        <v>3.73042105263158</v>
      </c>
      <c r="L488" s="296"/>
      <c r="M488" s="71">
        <f t="shared" si="34"/>
        <v>5</v>
      </c>
      <c r="O488" s="71">
        <f t="shared" si="35"/>
        <v>1</v>
      </c>
      <c r="P488" s="71">
        <f t="shared" si="36"/>
        <v>5</v>
      </c>
      <c r="Q488" s="298">
        <f t="shared" si="37"/>
        <v>5</v>
      </c>
      <c r="R488" s="71">
        <f t="shared" si="38"/>
        <v>5</v>
      </c>
      <c r="S488" s="71">
        <f t="shared" si="39"/>
        <v>5</v>
      </c>
      <c r="T488" s="71">
        <f t="shared" si="40"/>
        <v>10</v>
      </c>
      <c r="X488" s="71">
        <f t="shared" si="41"/>
        <v>5</v>
      </c>
    </row>
    <row r="489" spans="1:24">
      <c r="A489" s="71" t="str">
        <f t="shared" si="43"/>
        <v>烟台</v>
      </c>
      <c r="B489" s="71">
        <f t="shared" si="43"/>
        <v>18</v>
      </c>
      <c r="C489" s="71" t="str">
        <f t="shared" si="43"/>
        <v>烟台红壹佰照明有限公司</v>
      </c>
      <c r="D489" s="287">
        <f t="shared" si="29"/>
        <v>56.5641052631579</v>
      </c>
      <c r="E489" s="288" t="str">
        <f t="shared" si="30"/>
        <v>1</v>
      </c>
      <c r="F489" s="289" t="str">
        <f t="shared" si="30"/>
        <v>节能环保</v>
      </c>
      <c r="I489" s="71">
        <f t="shared" si="31"/>
        <v>18</v>
      </c>
      <c r="J489" s="296">
        <f t="shared" si="32"/>
        <v>9.96</v>
      </c>
      <c r="K489" s="296">
        <f t="shared" si="33"/>
        <v>4.60410526315789</v>
      </c>
      <c r="L489" s="296"/>
      <c r="M489" s="71">
        <f t="shared" si="34"/>
        <v>3</v>
      </c>
      <c r="O489" s="71">
        <f t="shared" si="35"/>
        <v>1</v>
      </c>
      <c r="P489" s="71">
        <f t="shared" si="36"/>
        <v>5</v>
      </c>
      <c r="Q489" s="298">
        <f t="shared" si="37"/>
        <v>5</v>
      </c>
      <c r="R489" s="71">
        <f t="shared" si="38"/>
        <v>0</v>
      </c>
      <c r="S489" s="71">
        <f t="shared" si="39"/>
        <v>5</v>
      </c>
      <c r="T489" s="71">
        <f t="shared" si="40"/>
        <v>5</v>
      </c>
      <c r="X489" s="71">
        <f t="shared" si="41"/>
        <v>5</v>
      </c>
    </row>
    <row r="490" spans="1:24">
      <c r="A490" s="71" t="str">
        <f t="shared" si="43"/>
        <v>烟台</v>
      </c>
      <c r="B490" s="71">
        <f t="shared" si="43"/>
        <v>19</v>
      </c>
      <c r="C490" s="71" t="str">
        <f t="shared" si="43"/>
        <v>烟台核晶陶瓷新材料有限公司</v>
      </c>
      <c r="D490" s="287">
        <f t="shared" si="29"/>
        <v>44.4424605263158</v>
      </c>
      <c r="E490" s="288" t="str">
        <f t="shared" si="30"/>
        <v>1</v>
      </c>
      <c r="F490" s="289" t="str">
        <f t="shared" si="30"/>
        <v>节能环保</v>
      </c>
      <c r="I490" s="71">
        <f t="shared" si="31"/>
        <v>9</v>
      </c>
      <c r="J490" s="296">
        <f t="shared" si="32"/>
        <v>8.02625</v>
      </c>
      <c r="K490" s="296">
        <f t="shared" si="33"/>
        <v>3.41621052631579</v>
      </c>
      <c r="L490" s="296"/>
      <c r="M490" s="71">
        <f t="shared" si="34"/>
        <v>3</v>
      </c>
      <c r="O490" s="71">
        <f t="shared" si="35"/>
        <v>1</v>
      </c>
      <c r="P490" s="71">
        <f t="shared" si="36"/>
        <v>5</v>
      </c>
      <c r="Q490" s="298">
        <f t="shared" si="37"/>
        <v>5</v>
      </c>
      <c r="R490" s="71">
        <f t="shared" si="38"/>
        <v>0</v>
      </c>
      <c r="S490" s="71">
        <f t="shared" si="39"/>
        <v>5</v>
      </c>
      <c r="T490" s="71">
        <f t="shared" si="40"/>
        <v>5</v>
      </c>
      <c r="X490" s="71">
        <f t="shared" si="41"/>
        <v>5</v>
      </c>
    </row>
    <row r="491" spans="1:24">
      <c r="A491" s="71" t="str">
        <f t="shared" si="43"/>
        <v>烟台</v>
      </c>
      <c r="B491" s="71">
        <f t="shared" si="43"/>
        <v>20</v>
      </c>
      <c r="C491" s="71" t="str">
        <f t="shared" si="43"/>
        <v>中际旭创股份有限公司</v>
      </c>
      <c r="D491" s="287">
        <f t="shared" si="29"/>
        <v>48</v>
      </c>
      <c r="E491" s="288" t="str">
        <f t="shared" si="30"/>
        <v>2</v>
      </c>
      <c r="F491" s="289" t="str">
        <f t="shared" si="30"/>
        <v>2</v>
      </c>
      <c r="I491" s="71">
        <f t="shared" si="31"/>
        <v>9</v>
      </c>
      <c r="J491" s="296">
        <f t="shared" si="32"/>
        <v>0</v>
      </c>
      <c r="K491" s="296">
        <f t="shared" si="33"/>
        <v>0</v>
      </c>
      <c r="L491" s="296"/>
      <c r="M491" s="71">
        <f t="shared" si="34"/>
        <v>5</v>
      </c>
      <c r="O491" s="71">
        <f t="shared" si="35"/>
        <v>1</v>
      </c>
      <c r="P491" s="71">
        <f t="shared" si="36"/>
        <v>3</v>
      </c>
      <c r="Q491" s="298">
        <f t="shared" si="37"/>
        <v>15</v>
      </c>
      <c r="R491" s="71">
        <f t="shared" si="38"/>
        <v>0</v>
      </c>
      <c r="S491" s="71">
        <f t="shared" si="39"/>
        <v>15</v>
      </c>
      <c r="T491" s="71">
        <f t="shared" si="40"/>
        <v>10</v>
      </c>
      <c r="X491" s="71">
        <f t="shared" si="41"/>
        <v>5</v>
      </c>
    </row>
    <row r="492" spans="1:24">
      <c r="A492" s="71" t="str">
        <f t="shared" si="43"/>
        <v>烟台</v>
      </c>
      <c r="B492" s="71">
        <f t="shared" si="43"/>
        <v>21</v>
      </c>
      <c r="C492" s="71" t="str">
        <f t="shared" si="43"/>
        <v>山东新活新材料科技有限公司</v>
      </c>
      <c r="D492" s="287">
        <f t="shared" si="29"/>
        <v>26</v>
      </c>
      <c r="E492" s="288" t="str">
        <f t="shared" si="30"/>
        <v>2</v>
      </c>
      <c r="F492" s="289" t="str">
        <f t="shared" si="30"/>
        <v>2</v>
      </c>
      <c r="I492" s="71">
        <f t="shared" si="31"/>
        <v>5</v>
      </c>
      <c r="J492" s="296">
        <f t="shared" si="32"/>
        <v>15</v>
      </c>
      <c r="K492" s="296">
        <f t="shared" si="33"/>
        <v>0</v>
      </c>
      <c r="L492" s="296"/>
      <c r="M492" s="71">
        <f t="shared" si="34"/>
        <v>3</v>
      </c>
      <c r="O492" s="71">
        <f t="shared" si="35"/>
        <v>3</v>
      </c>
      <c r="P492" s="71">
        <f t="shared" si="36"/>
        <v>0</v>
      </c>
      <c r="Q492" s="298">
        <f t="shared" si="37"/>
        <v>0</v>
      </c>
      <c r="R492" s="71">
        <f t="shared" si="38"/>
        <v>0</v>
      </c>
      <c r="S492" s="71">
        <f t="shared" si="39"/>
        <v>0</v>
      </c>
      <c r="T492" s="71">
        <f t="shared" si="40"/>
        <v>0</v>
      </c>
      <c r="X492" s="71">
        <f t="shared" si="41"/>
        <v>0</v>
      </c>
    </row>
    <row r="493" spans="1:24">
      <c r="A493" s="71" t="str">
        <f t="shared" si="43"/>
        <v>烟台</v>
      </c>
      <c r="B493" s="71">
        <f t="shared" si="43"/>
        <v>22</v>
      </c>
      <c r="C493" s="71" t="str">
        <f t="shared" si="43"/>
        <v>山东道恩高分子材料股份有限公司</v>
      </c>
      <c r="D493" s="287">
        <f t="shared" si="29"/>
        <v>64.1277894736842</v>
      </c>
      <c r="E493" s="288" t="str">
        <f t="shared" si="30"/>
        <v>1</v>
      </c>
      <c r="F493" s="289" t="str">
        <f t="shared" si="30"/>
        <v>新型材料</v>
      </c>
      <c r="I493" s="71">
        <f t="shared" si="31"/>
        <v>18</v>
      </c>
      <c r="J493" s="296">
        <f t="shared" si="32"/>
        <v>0</v>
      </c>
      <c r="K493" s="296">
        <f t="shared" si="33"/>
        <v>3.12778947368421</v>
      </c>
      <c r="L493" s="296"/>
      <c r="M493" s="71">
        <f t="shared" si="34"/>
        <v>3</v>
      </c>
      <c r="O493" s="71">
        <f t="shared" si="35"/>
        <v>5</v>
      </c>
      <c r="P493" s="71">
        <f t="shared" si="36"/>
        <v>5</v>
      </c>
      <c r="Q493" s="298">
        <f t="shared" si="37"/>
        <v>15</v>
      </c>
      <c r="R493" s="71">
        <f t="shared" si="38"/>
        <v>0</v>
      </c>
      <c r="S493" s="71">
        <f t="shared" si="39"/>
        <v>15</v>
      </c>
      <c r="T493" s="71">
        <f t="shared" si="40"/>
        <v>10</v>
      </c>
      <c r="X493" s="71">
        <f t="shared" si="41"/>
        <v>5</v>
      </c>
    </row>
    <row r="494" spans="1:24">
      <c r="A494" s="71" t="str">
        <f t="shared" si="43"/>
        <v>烟台</v>
      </c>
      <c r="B494" s="71">
        <f t="shared" si="43"/>
        <v>23</v>
      </c>
      <c r="C494" s="71" t="str">
        <f t="shared" si="43"/>
        <v>山东恒福绿洲新能源有限公司</v>
      </c>
      <c r="D494" s="287">
        <f t="shared" si="29"/>
        <v>16.6194736842105</v>
      </c>
      <c r="E494" s="288" t="str">
        <f t="shared" si="30"/>
        <v>2</v>
      </c>
      <c r="F494" s="289" t="str">
        <f t="shared" si="30"/>
        <v>2</v>
      </c>
      <c r="I494" s="71">
        <f t="shared" si="31"/>
        <v>12</v>
      </c>
      <c r="J494" s="296">
        <f t="shared" si="32"/>
        <v>0</v>
      </c>
      <c r="K494" s="296">
        <f t="shared" si="33"/>
        <v>3.61947368421053</v>
      </c>
      <c r="L494" s="296"/>
      <c r="M494" s="71">
        <f t="shared" si="34"/>
        <v>0</v>
      </c>
      <c r="O494" s="71">
        <f t="shared" si="35"/>
        <v>1</v>
      </c>
      <c r="P494" s="71">
        <f t="shared" si="36"/>
        <v>0</v>
      </c>
      <c r="Q494" s="298">
        <f t="shared" si="37"/>
        <v>0</v>
      </c>
      <c r="R494" s="71">
        <f t="shared" si="38"/>
        <v>0</v>
      </c>
      <c r="S494" s="71">
        <f t="shared" si="39"/>
        <v>0</v>
      </c>
      <c r="T494" s="71">
        <f t="shared" si="40"/>
        <v>0</v>
      </c>
      <c r="X494" s="71">
        <f t="shared" si="41"/>
        <v>0</v>
      </c>
    </row>
    <row r="495" spans="1:24">
      <c r="A495" s="71" t="str">
        <f t="shared" ref="A495:C514" si="44">A125</f>
        <v>烟台</v>
      </c>
      <c r="B495" s="71">
        <f t="shared" si="44"/>
        <v>24</v>
      </c>
      <c r="C495" s="71" t="str">
        <f t="shared" si="44"/>
        <v>龙口市恒通汽车租赁有限公司</v>
      </c>
      <c r="D495" s="287">
        <f t="shared" si="29"/>
        <v>17</v>
      </c>
      <c r="E495" s="288" t="str">
        <f t="shared" si="30"/>
        <v>2</v>
      </c>
      <c r="F495" s="289" t="str">
        <f t="shared" si="30"/>
        <v>2</v>
      </c>
      <c r="I495" s="71">
        <f t="shared" si="31"/>
        <v>1</v>
      </c>
      <c r="J495" s="296">
        <f t="shared" si="32"/>
        <v>15</v>
      </c>
      <c r="K495" s="296">
        <f t="shared" si="33"/>
        <v>0</v>
      </c>
      <c r="L495" s="296"/>
      <c r="M495" s="71">
        <f t="shared" si="34"/>
        <v>0</v>
      </c>
      <c r="O495" s="71">
        <f t="shared" si="35"/>
        <v>1</v>
      </c>
      <c r="P495" s="71">
        <f t="shared" si="36"/>
        <v>0</v>
      </c>
      <c r="Q495" s="298">
        <f t="shared" si="37"/>
        <v>0</v>
      </c>
      <c r="R495" s="71">
        <f t="shared" si="38"/>
        <v>0</v>
      </c>
      <c r="S495" s="71">
        <f t="shared" si="39"/>
        <v>0</v>
      </c>
      <c r="T495" s="71">
        <f t="shared" si="40"/>
        <v>0</v>
      </c>
      <c r="X495" s="71">
        <f t="shared" si="41"/>
        <v>0</v>
      </c>
    </row>
    <row r="496" spans="1:24">
      <c r="A496" s="71" t="str">
        <f t="shared" si="44"/>
        <v>烟台</v>
      </c>
      <c r="B496" s="71">
        <f t="shared" si="44"/>
        <v>25</v>
      </c>
      <c r="C496" s="71" t="str">
        <f t="shared" si="44"/>
        <v>莱州联友金浩新型材料有限公司</v>
      </c>
      <c r="D496" s="287">
        <f t="shared" si="29"/>
        <v>37.8359210526316</v>
      </c>
      <c r="E496" s="288" t="str">
        <f t="shared" si="30"/>
        <v>1</v>
      </c>
      <c r="F496" s="289" t="str">
        <f t="shared" si="30"/>
        <v>新型材料</v>
      </c>
      <c r="I496" s="71">
        <f t="shared" si="31"/>
        <v>5</v>
      </c>
      <c r="J496" s="296">
        <f t="shared" si="32"/>
        <v>6.6875</v>
      </c>
      <c r="K496" s="296">
        <f t="shared" si="33"/>
        <v>3.14842105263158</v>
      </c>
      <c r="L496" s="296"/>
      <c r="M496" s="71">
        <f t="shared" si="34"/>
        <v>5</v>
      </c>
      <c r="O496" s="71">
        <f t="shared" si="35"/>
        <v>3</v>
      </c>
      <c r="P496" s="71">
        <f t="shared" si="36"/>
        <v>0</v>
      </c>
      <c r="Q496" s="298">
        <f t="shared" si="37"/>
        <v>10</v>
      </c>
      <c r="R496" s="71">
        <f t="shared" si="38"/>
        <v>0</v>
      </c>
      <c r="S496" s="71">
        <f t="shared" si="39"/>
        <v>10</v>
      </c>
      <c r="T496" s="71">
        <f t="shared" si="40"/>
        <v>0</v>
      </c>
      <c r="X496" s="71">
        <f t="shared" si="41"/>
        <v>5</v>
      </c>
    </row>
    <row r="497" spans="1:24">
      <c r="A497" s="71" t="str">
        <f t="shared" si="44"/>
        <v>烟台</v>
      </c>
      <c r="B497" s="71">
        <f t="shared" si="44"/>
        <v>26</v>
      </c>
      <c r="C497" s="71" t="str">
        <f t="shared" si="44"/>
        <v>山东食圣酿造食品有限公司</v>
      </c>
      <c r="D497" s="287">
        <f t="shared" si="29"/>
        <v>23.9551052631579</v>
      </c>
      <c r="E497" s="288" t="str">
        <f t="shared" si="30"/>
        <v>2</v>
      </c>
      <c r="F497" s="289" t="str">
        <f t="shared" si="30"/>
        <v>2</v>
      </c>
      <c r="I497" s="71">
        <f t="shared" si="31"/>
        <v>3</v>
      </c>
      <c r="J497" s="296">
        <f t="shared" si="32"/>
        <v>6.395</v>
      </c>
      <c r="K497" s="296">
        <f t="shared" si="33"/>
        <v>3.56010526315789</v>
      </c>
      <c r="L497" s="296"/>
      <c r="M497" s="71">
        <f t="shared" si="34"/>
        <v>5</v>
      </c>
      <c r="O497" s="71">
        <f t="shared" si="35"/>
        <v>1</v>
      </c>
      <c r="P497" s="71">
        <f t="shared" si="36"/>
        <v>5</v>
      </c>
      <c r="Q497" s="298">
        <f t="shared" si="37"/>
        <v>0</v>
      </c>
      <c r="R497" s="71">
        <f t="shared" si="38"/>
        <v>0</v>
      </c>
      <c r="S497" s="71">
        <f t="shared" si="39"/>
        <v>0</v>
      </c>
      <c r="T497" s="71">
        <f t="shared" si="40"/>
        <v>0</v>
      </c>
      <c r="X497" s="71">
        <f t="shared" si="41"/>
        <v>0</v>
      </c>
    </row>
    <row r="498" spans="1:24">
      <c r="A498" s="71" t="str">
        <f t="shared" si="44"/>
        <v>烟台</v>
      </c>
      <c r="B498" s="71">
        <f t="shared" si="44"/>
        <v>27</v>
      </c>
      <c r="C498" s="71" t="str">
        <f t="shared" si="44"/>
        <v>山东恒诚检测科技有限公司</v>
      </c>
      <c r="D498" s="287">
        <f t="shared" si="29"/>
        <v>32.4078947368421</v>
      </c>
      <c r="E498" s="288" t="str">
        <f t="shared" si="30"/>
        <v>1</v>
      </c>
      <c r="F498" s="289" t="str">
        <f t="shared" si="30"/>
        <v>生物工程和生物健康</v>
      </c>
      <c r="I498" s="71">
        <f t="shared" si="31"/>
        <v>1</v>
      </c>
      <c r="J498" s="296">
        <f t="shared" si="32"/>
        <v>5.25</v>
      </c>
      <c r="K498" s="296">
        <f t="shared" si="33"/>
        <v>6.15789473684211</v>
      </c>
      <c r="L498" s="296"/>
      <c r="M498" s="71">
        <f t="shared" si="34"/>
        <v>5</v>
      </c>
      <c r="O498" s="71">
        <f t="shared" si="35"/>
        <v>5</v>
      </c>
      <c r="P498" s="71">
        <f t="shared" si="36"/>
        <v>0</v>
      </c>
      <c r="Q498" s="298">
        <f t="shared" si="37"/>
        <v>5</v>
      </c>
      <c r="R498" s="71">
        <f t="shared" si="38"/>
        <v>0</v>
      </c>
      <c r="S498" s="71">
        <f t="shared" si="39"/>
        <v>5</v>
      </c>
      <c r="T498" s="71">
        <f t="shared" si="40"/>
        <v>0</v>
      </c>
      <c r="X498" s="71">
        <f t="shared" si="41"/>
        <v>5</v>
      </c>
    </row>
    <row r="499" spans="1:24">
      <c r="A499" s="71" t="str">
        <f t="shared" si="44"/>
        <v>烟台</v>
      </c>
      <c r="B499" s="71">
        <f t="shared" si="44"/>
        <v>28</v>
      </c>
      <c r="C499" s="71" t="str">
        <f t="shared" si="44"/>
        <v>烟台宏远氧业有限公司</v>
      </c>
      <c r="D499" s="287">
        <f t="shared" si="29"/>
        <v>31.7052631578947</v>
      </c>
      <c r="E499" s="288" t="str">
        <f t="shared" si="30"/>
        <v>1</v>
      </c>
      <c r="F499" s="289" t="str">
        <f t="shared" si="30"/>
        <v>生物工程和生物健康</v>
      </c>
      <c r="I499" s="71">
        <f t="shared" si="31"/>
        <v>9</v>
      </c>
      <c r="J499" s="296">
        <f t="shared" si="32"/>
        <v>0</v>
      </c>
      <c r="K499" s="296">
        <f t="shared" si="33"/>
        <v>3.70526315789474</v>
      </c>
      <c r="L499" s="296"/>
      <c r="M499" s="71">
        <f t="shared" si="34"/>
        <v>3</v>
      </c>
      <c r="O499" s="71">
        <f t="shared" si="35"/>
        <v>1</v>
      </c>
      <c r="P499" s="71">
        <f t="shared" si="36"/>
        <v>0</v>
      </c>
      <c r="Q499" s="298">
        <f t="shared" si="37"/>
        <v>5</v>
      </c>
      <c r="R499" s="71">
        <f t="shared" si="38"/>
        <v>0</v>
      </c>
      <c r="S499" s="71">
        <f t="shared" si="39"/>
        <v>5</v>
      </c>
      <c r="T499" s="71">
        <f t="shared" si="40"/>
        <v>5</v>
      </c>
      <c r="X499" s="71">
        <f t="shared" si="41"/>
        <v>5</v>
      </c>
    </row>
    <row r="500" spans="1:24">
      <c r="A500" s="71" t="str">
        <f t="shared" si="44"/>
        <v>烟台</v>
      </c>
      <c r="B500" s="71">
        <f t="shared" si="44"/>
        <v>29</v>
      </c>
      <c r="C500" s="71" t="str">
        <f t="shared" si="44"/>
        <v>烟台万润药业有限公司</v>
      </c>
      <c r="D500" s="287">
        <f t="shared" si="29"/>
        <v>38.73875</v>
      </c>
      <c r="E500" s="288" t="str">
        <f t="shared" si="30"/>
        <v>1</v>
      </c>
      <c r="F500" s="289" t="str">
        <f t="shared" si="30"/>
        <v>生物工程和生物健康</v>
      </c>
      <c r="I500" s="71">
        <f t="shared" si="31"/>
        <v>5</v>
      </c>
      <c r="J500" s="296">
        <f t="shared" si="32"/>
        <v>8.73875</v>
      </c>
      <c r="K500" s="296">
        <f t="shared" si="33"/>
        <v>7</v>
      </c>
      <c r="L500" s="296"/>
      <c r="M500" s="71">
        <f t="shared" si="34"/>
        <v>5</v>
      </c>
      <c r="O500" s="71">
        <f t="shared" si="35"/>
        <v>5</v>
      </c>
      <c r="P500" s="71">
        <f t="shared" si="36"/>
        <v>3</v>
      </c>
      <c r="Q500" s="298">
        <f t="shared" si="37"/>
        <v>5</v>
      </c>
      <c r="R500" s="71">
        <f t="shared" si="38"/>
        <v>0</v>
      </c>
      <c r="S500" s="71">
        <f t="shared" si="39"/>
        <v>5</v>
      </c>
      <c r="T500" s="71">
        <f t="shared" si="40"/>
        <v>0</v>
      </c>
      <c r="X500" s="71">
        <f t="shared" si="41"/>
        <v>0</v>
      </c>
    </row>
    <row r="501" spans="1:24">
      <c r="A501" s="71" t="str">
        <f t="shared" si="44"/>
        <v>烟台</v>
      </c>
      <c r="B501" s="71">
        <f t="shared" si="44"/>
        <v>30</v>
      </c>
      <c r="C501" s="71" t="str">
        <f t="shared" si="44"/>
        <v>烟台睿创微纳技术股份有限公司</v>
      </c>
      <c r="D501" s="287">
        <f t="shared" si="29"/>
        <v>51.8421052631579</v>
      </c>
      <c r="E501" s="288" t="str">
        <f t="shared" si="30"/>
        <v>1</v>
      </c>
      <c r="F501" s="289" t="str">
        <f t="shared" si="30"/>
        <v>新型材料</v>
      </c>
      <c r="I501" s="71">
        <f t="shared" si="31"/>
        <v>3</v>
      </c>
      <c r="J501" s="296">
        <f t="shared" si="32"/>
        <v>15</v>
      </c>
      <c r="K501" s="296">
        <f t="shared" si="33"/>
        <v>3.84210526315789</v>
      </c>
      <c r="L501" s="296"/>
      <c r="M501" s="71">
        <f t="shared" si="34"/>
        <v>5</v>
      </c>
      <c r="O501" s="71">
        <f t="shared" si="35"/>
        <v>5</v>
      </c>
      <c r="P501" s="71">
        <f t="shared" si="36"/>
        <v>0</v>
      </c>
      <c r="Q501" s="298">
        <f t="shared" si="37"/>
        <v>15</v>
      </c>
      <c r="R501" s="71">
        <f t="shared" si="38"/>
        <v>10</v>
      </c>
      <c r="S501" s="71">
        <f t="shared" si="39"/>
        <v>15</v>
      </c>
      <c r="T501" s="71">
        <f t="shared" si="40"/>
        <v>0</v>
      </c>
      <c r="X501" s="71">
        <f t="shared" si="41"/>
        <v>5</v>
      </c>
    </row>
    <row r="502" spans="1:24">
      <c r="A502" s="71" t="str">
        <f t="shared" si="44"/>
        <v>烟台</v>
      </c>
      <c r="B502" s="71">
        <f t="shared" si="44"/>
        <v>31</v>
      </c>
      <c r="C502" s="71" t="str">
        <f t="shared" si="44"/>
        <v>美瑞新材料股份有限公司</v>
      </c>
      <c r="D502" s="287">
        <f t="shared" si="29"/>
        <v>48.2342631578947</v>
      </c>
      <c r="E502" s="288" t="str">
        <f t="shared" si="30"/>
        <v>1</v>
      </c>
      <c r="F502" s="289" t="str">
        <f t="shared" si="30"/>
        <v>新型材料</v>
      </c>
      <c r="I502" s="71">
        <f t="shared" si="31"/>
        <v>12</v>
      </c>
      <c r="J502" s="296">
        <f t="shared" si="32"/>
        <v>7.975</v>
      </c>
      <c r="K502" s="296">
        <f t="shared" si="33"/>
        <v>4.25926315789474</v>
      </c>
      <c r="L502" s="296"/>
      <c r="M502" s="71">
        <f t="shared" si="34"/>
        <v>3</v>
      </c>
      <c r="O502" s="71">
        <f t="shared" si="35"/>
        <v>3</v>
      </c>
      <c r="P502" s="71">
        <f t="shared" si="36"/>
        <v>3</v>
      </c>
      <c r="Q502" s="298">
        <f t="shared" si="37"/>
        <v>10</v>
      </c>
      <c r="R502" s="71">
        <f t="shared" si="38"/>
        <v>0</v>
      </c>
      <c r="S502" s="71">
        <f t="shared" si="39"/>
        <v>10</v>
      </c>
      <c r="T502" s="71">
        <f t="shared" si="40"/>
        <v>0</v>
      </c>
      <c r="X502" s="71">
        <f t="shared" si="41"/>
        <v>5</v>
      </c>
    </row>
    <row r="503" spans="1:24">
      <c r="A503" s="71" t="str">
        <f t="shared" si="44"/>
        <v>烟台</v>
      </c>
      <c r="B503" s="71">
        <f t="shared" si="44"/>
        <v>32</v>
      </c>
      <c r="C503" s="71" t="str">
        <f t="shared" si="44"/>
        <v>欧瑞传动电气股份有限公司</v>
      </c>
      <c r="D503" s="287">
        <f t="shared" si="29"/>
        <v>43.2164210526316</v>
      </c>
      <c r="E503" s="288" t="str">
        <f t="shared" si="30"/>
        <v>2</v>
      </c>
      <c r="F503" s="289" t="str">
        <f t="shared" si="30"/>
        <v>2</v>
      </c>
      <c r="I503" s="71">
        <f t="shared" si="31"/>
        <v>12</v>
      </c>
      <c r="J503" s="296">
        <f t="shared" si="32"/>
        <v>7.11</v>
      </c>
      <c r="K503" s="296">
        <f t="shared" si="33"/>
        <v>3.10642105263158</v>
      </c>
      <c r="L503" s="296"/>
      <c r="M503" s="71">
        <f t="shared" si="34"/>
        <v>5</v>
      </c>
      <c r="O503" s="71">
        <f t="shared" si="35"/>
        <v>1</v>
      </c>
      <c r="P503" s="71">
        <f t="shared" si="36"/>
        <v>0</v>
      </c>
      <c r="Q503" s="298">
        <f t="shared" si="37"/>
        <v>10</v>
      </c>
      <c r="R503" s="71">
        <f t="shared" si="38"/>
        <v>0</v>
      </c>
      <c r="S503" s="71">
        <f t="shared" si="39"/>
        <v>10</v>
      </c>
      <c r="T503" s="71">
        <f t="shared" si="40"/>
        <v>0</v>
      </c>
      <c r="X503" s="71">
        <f t="shared" si="41"/>
        <v>5</v>
      </c>
    </row>
    <row r="504" spans="1:24">
      <c r="A504" s="71" t="str">
        <f t="shared" si="44"/>
        <v>烟台</v>
      </c>
      <c r="B504" s="71">
        <f t="shared" si="44"/>
        <v>33</v>
      </c>
      <c r="C504" s="71" t="str">
        <f t="shared" si="44"/>
        <v>烟台一诺电子材料有限公司</v>
      </c>
      <c r="D504" s="287">
        <f t="shared" ref="D504:D567" si="45">I504+J504+K504+M504+O504+P504+S504+T504+X504</f>
        <v>32.0375</v>
      </c>
      <c r="E504" s="288" t="str">
        <f t="shared" ref="E504:F567" si="46">E134</f>
        <v>1</v>
      </c>
      <c r="F504" s="289" t="str">
        <f t="shared" si="46"/>
        <v>新型材料</v>
      </c>
      <c r="I504" s="71">
        <f t="shared" ref="I504:I567" si="47">IF(I134&lt;2000,1,IF(I134&lt;5000,3,IF(I134&lt;10000,5,IF(I134&lt;20000,9,IF(I134&lt;30000,12,IF(I134&lt;40000,15,18))))))</f>
        <v>3</v>
      </c>
      <c r="J504" s="296">
        <f t="shared" ref="J504:J567" si="48">IF(J134&lt;20,0,IF(J134=20,5,IF(J134&gt;=100,15,5+(J134-20)/80*10)))</f>
        <v>11.0375</v>
      </c>
      <c r="K504" s="296">
        <f t="shared" ref="K504:K567" si="49">IF(K134&lt;20,0,IF(K134=20,3,IF(K134&gt;=400,7,3+(K134-20)/380*4)))</f>
        <v>0</v>
      </c>
      <c r="L504" s="296"/>
      <c r="M504" s="71">
        <f t="shared" ref="M504:M567" si="50">IF(M134&lt;2.5,0,IF(M134&lt;=5,3,5))</f>
        <v>5</v>
      </c>
      <c r="O504" s="71">
        <f t="shared" ref="O504:O567" si="51">IF(O134&lt;20,1,IF(O134&lt;=30,3,5))</f>
        <v>5</v>
      </c>
      <c r="P504" s="71">
        <f t="shared" ref="P504:P567" si="52">IF(P134=0,0,IF(P134&lt;=3,3,5))</f>
        <v>3</v>
      </c>
      <c r="Q504" s="298">
        <f t="shared" ref="Q504:Q567" si="53">IF(Q134&lt;2,0,IF(Q134&lt;=5,5,IF(Q134&lt;=10,10,15)))</f>
        <v>5</v>
      </c>
      <c r="R504" s="71">
        <f t="shared" ref="R504:R567" si="54">IF(R134&lt;4,0,IF(R134&lt;=10,5,IF(R134&lt;=20,10,15)))</f>
        <v>0</v>
      </c>
      <c r="S504" s="71">
        <f t="shared" ref="S504:S567" si="55">IF(Q504&gt;R504,Q504,R504)</f>
        <v>5</v>
      </c>
      <c r="T504" s="71">
        <f t="shared" ref="T504:T567" si="56">IF(T134&lt;1,0,IF(T134=1,5,10))</f>
        <v>0</v>
      </c>
      <c r="X504" s="71">
        <f t="shared" ref="X504:X567" si="57">IF(X134=0,0,IF(X134&lt;=3,5,10))</f>
        <v>0</v>
      </c>
    </row>
    <row r="505" spans="1:24">
      <c r="A505" s="71" t="str">
        <f t="shared" si="44"/>
        <v>烟台</v>
      </c>
      <c r="B505" s="71">
        <f t="shared" si="44"/>
        <v>34</v>
      </c>
      <c r="C505" s="71" t="str">
        <f t="shared" si="44"/>
        <v>山东先声生物制药有限公司</v>
      </c>
      <c r="D505" s="287">
        <f t="shared" si="45"/>
        <v>60.6547368421053</v>
      </c>
      <c r="E505" s="288" t="str">
        <f t="shared" si="46"/>
        <v>1</v>
      </c>
      <c r="F505" s="289" t="str">
        <f t="shared" si="46"/>
        <v>生物工程和生物健康</v>
      </c>
      <c r="I505" s="71">
        <f t="shared" si="47"/>
        <v>12</v>
      </c>
      <c r="J505" s="296">
        <f t="shared" si="48"/>
        <v>8.6</v>
      </c>
      <c r="K505" s="296">
        <f t="shared" si="49"/>
        <v>4.05473684210526</v>
      </c>
      <c r="L505" s="296"/>
      <c r="M505" s="71">
        <f t="shared" si="50"/>
        <v>3</v>
      </c>
      <c r="O505" s="71">
        <f t="shared" si="51"/>
        <v>5</v>
      </c>
      <c r="P505" s="71">
        <f t="shared" si="52"/>
        <v>3</v>
      </c>
      <c r="Q505" s="298">
        <f t="shared" si="53"/>
        <v>15</v>
      </c>
      <c r="R505" s="71">
        <f t="shared" si="54"/>
        <v>0</v>
      </c>
      <c r="S505" s="71">
        <f t="shared" si="55"/>
        <v>15</v>
      </c>
      <c r="T505" s="71">
        <f t="shared" si="56"/>
        <v>5</v>
      </c>
      <c r="X505" s="71">
        <f t="shared" si="57"/>
        <v>5</v>
      </c>
    </row>
    <row r="506" spans="1:24">
      <c r="A506" s="71" t="str">
        <f t="shared" si="44"/>
        <v>烟台</v>
      </c>
      <c r="B506" s="71">
        <f t="shared" si="44"/>
        <v>35</v>
      </c>
      <c r="C506" s="71" t="str">
        <f t="shared" si="44"/>
        <v>烟台中金数据系统有限公司</v>
      </c>
      <c r="D506" s="287">
        <f t="shared" si="45"/>
        <v>20.43375</v>
      </c>
      <c r="E506" s="288" t="str">
        <f t="shared" si="46"/>
        <v>1</v>
      </c>
      <c r="F506" s="289" t="str">
        <f t="shared" si="46"/>
        <v>信息技术</v>
      </c>
      <c r="I506" s="71">
        <f t="shared" si="47"/>
        <v>1</v>
      </c>
      <c r="J506" s="296">
        <f t="shared" si="48"/>
        <v>8.43375</v>
      </c>
      <c r="K506" s="296">
        <f t="shared" si="49"/>
        <v>0</v>
      </c>
      <c r="L506" s="296"/>
      <c r="M506" s="71">
        <f t="shared" si="50"/>
        <v>5</v>
      </c>
      <c r="O506" s="71">
        <f t="shared" si="51"/>
        <v>1</v>
      </c>
      <c r="P506" s="71">
        <f t="shared" si="52"/>
        <v>0</v>
      </c>
      <c r="Q506" s="298">
        <f t="shared" si="53"/>
        <v>5</v>
      </c>
      <c r="R506" s="71">
        <f t="shared" si="54"/>
        <v>5</v>
      </c>
      <c r="S506" s="71">
        <f t="shared" si="55"/>
        <v>5</v>
      </c>
      <c r="T506" s="71">
        <f t="shared" si="56"/>
        <v>0</v>
      </c>
      <c r="X506" s="71">
        <f t="shared" si="57"/>
        <v>0</v>
      </c>
    </row>
    <row r="507" spans="1:24">
      <c r="A507" s="71" t="str">
        <f t="shared" si="44"/>
        <v>烟台</v>
      </c>
      <c r="B507" s="71">
        <f t="shared" si="44"/>
        <v>36</v>
      </c>
      <c r="C507" s="71" t="str">
        <f t="shared" si="44"/>
        <v>烟台正海科技股份有限公司</v>
      </c>
      <c r="D507" s="287">
        <f t="shared" si="45"/>
        <v>28.7326315789474</v>
      </c>
      <c r="E507" s="288" t="str">
        <f t="shared" si="46"/>
        <v>1</v>
      </c>
      <c r="F507" s="289" t="str">
        <f t="shared" si="46"/>
        <v>新型材料</v>
      </c>
      <c r="I507" s="71">
        <f t="shared" si="47"/>
        <v>12</v>
      </c>
      <c r="J507" s="296">
        <f t="shared" si="48"/>
        <v>0</v>
      </c>
      <c r="K507" s="296">
        <f t="shared" si="49"/>
        <v>3.73263157894737</v>
      </c>
      <c r="L507" s="296"/>
      <c r="M507" s="71">
        <f t="shared" si="50"/>
        <v>3</v>
      </c>
      <c r="O507" s="71">
        <f t="shared" si="51"/>
        <v>5</v>
      </c>
      <c r="P507" s="71">
        <f t="shared" si="52"/>
        <v>0</v>
      </c>
      <c r="Q507" s="298">
        <f t="shared" si="53"/>
        <v>0</v>
      </c>
      <c r="R507" s="71">
        <f t="shared" si="54"/>
        <v>0</v>
      </c>
      <c r="S507" s="71">
        <f t="shared" si="55"/>
        <v>0</v>
      </c>
      <c r="T507" s="71">
        <f t="shared" si="56"/>
        <v>0</v>
      </c>
      <c r="X507" s="71">
        <f t="shared" si="57"/>
        <v>5</v>
      </c>
    </row>
    <row r="508" spans="1:24">
      <c r="A508" s="71" t="str">
        <f t="shared" si="44"/>
        <v>烟台</v>
      </c>
      <c r="B508" s="71">
        <f t="shared" si="44"/>
        <v>37</v>
      </c>
      <c r="C508" s="71" t="str">
        <f t="shared" si="44"/>
        <v>烟台正海生物科技股份有限公司</v>
      </c>
      <c r="D508" s="287">
        <f t="shared" si="45"/>
        <v>52.30875</v>
      </c>
      <c r="E508" s="288" t="str">
        <f t="shared" si="46"/>
        <v>1</v>
      </c>
      <c r="F508" s="289" t="str">
        <f t="shared" si="46"/>
        <v>生物工程和生物健康</v>
      </c>
      <c r="I508" s="71">
        <f t="shared" si="47"/>
        <v>9</v>
      </c>
      <c r="J508" s="296">
        <f t="shared" si="48"/>
        <v>5.30875</v>
      </c>
      <c r="K508" s="296">
        <f t="shared" si="49"/>
        <v>0</v>
      </c>
      <c r="L508" s="296"/>
      <c r="M508" s="71">
        <f t="shared" si="50"/>
        <v>5</v>
      </c>
      <c r="O508" s="71">
        <f t="shared" si="51"/>
        <v>5</v>
      </c>
      <c r="P508" s="71">
        <f t="shared" si="52"/>
        <v>3</v>
      </c>
      <c r="Q508" s="298">
        <f t="shared" si="53"/>
        <v>15</v>
      </c>
      <c r="R508" s="71">
        <f t="shared" si="54"/>
        <v>0</v>
      </c>
      <c r="S508" s="71">
        <f t="shared" si="55"/>
        <v>15</v>
      </c>
      <c r="T508" s="71">
        <f t="shared" si="56"/>
        <v>0</v>
      </c>
      <c r="X508" s="71">
        <f t="shared" si="57"/>
        <v>10</v>
      </c>
    </row>
    <row r="509" spans="1:24">
      <c r="A509" s="71" t="str">
        <f t="shared" si="44"/>
        <v>烟台</v>
      </c>
      <c r="B509" s="71">
        <f t="shared" si="44"/>
        <v>38</v>
      </c>
      <c r="C509" s="71" t="str">
        <f t="shared" si="44"/>
        <v>烟台新时代健康产业有限公司</v>
      </c>
      <c r="D509" s="287">
        <f t="shared" si="45"/>
        <v>53.5315789473684</v>
      </c>
      <c r="E509" s="288" t="str">
        <f t="shared" si="46"/>
        <v>1</v>
      </c>
      <c r="F509" s="289" t="str">
        <f t="shared" si="46"/>
        <v>生物工程和生物健康</v>
      </c>
      <c r="I509" s="71">
        <f t="shared" si="47"/>
        <v>18</v>
      </c>
      <c r="J509" s="296">
        <f t="shared" si="48"/>
        <v>5.5</v>
      </c>
      <c r="K509" s="296">
        <f t="shared" si="49"/>
        <v>3.03157894736842</v>
      </c>
      <c r="L509" s="296"/>
      <c r="M509" s="71">
        <f t="shared" si="50"/>
        <v>3</v>
      </c>
      <c r="O509" s="71">
        <f t="shared" si="51"/>
        <v>1</v>
      </c>
      <c r="P509" s="71">
        <f t="shared" si="52"/>
        <v>3</v>
      </c>
      <c r="Q509" s="298">
        <f t="shared" si="53"/>
        <v>15</v>
      </c>
      <c r="R509" s="71">
        <f t="shared" si="54"/>
        <v>0</v>
      </c>
      <c r="S509" s="71">
        <f t="shared" si="55"/>
        <v>15</v>
      </c>
      <c r="T509" s="71">
        <f t="shared" si="56"/>
        <v>0</v>
      </c>
      <c r="X509" s="71">
        <f t="shared" si="57"/>
        <v>5</v>
      </c>
    </row>
    <row r="510" spans="1:24">
      <c r="A510" s="71" t="str">
        <f t="shared" si="44"/>
        <v>烟台</v>
      </c>
      <c r="B510" s="71">
        <f t="shared" si="44"/>
        <v>39</v>
      </c>
      <c r="C510" s="71" t="str">
        <f t="shared" si="44"/>
        <v>烟台艾迪精密机械股份有限公司</v>
      </c>
      <c r="D510" s="287">
        <f t="shared" si="45"/>
        <v>35.1157894736842</v>
      </c>
      <c r="E510" s="288" t="str">
        <f t="shared" si="46"/>
        <v>2</v>
      </c>
      <c r="F510" s="289" t="str">
        <f t="shared" si="46"/>
        <v>2</v>
      </c>
      <c r="I510" s="71">
        <f t="shared" si="47"/>
        <v>18</v>
      </c>
      <c r="J510" s="296">
        <f t="shared" si="48"/>
        <v>0</v>
      </c>
      <c r="K510" s="296">
        <f t="shared" si="49"/>
        <v>3.11578947368421</v>
      </c>
      <c r="L510" s="296"/>
      <c r="M510" s="71">
        <f t="shared" si="50"/>
        <v>3</v>
      </c>
      <c r="O510" s="71">
        <f t="shared" si="51"/>
        <v>1</v>
      </c>
      <c r="P510" s="71">
        <f t="shared" si="52"/>
        <v>0</v>
      </c>
      <c r="Q510" s="298">
        <f t="shared" si="53"/>
        <v>5</v>
      </c>
      <c r="R510" s="71">
        <f t="shared" si="54"/>
        <v>0</v>
      </c>
      <c r="S510" s="71">
        <f t="shared" si="55"/>
        <v>5</v>
      </c>
      <c r="T510" s="71">
        <f t="shared" si="56"/>
        <v>0</v>
      </c>
      <c r="X510" s="71">
        <f t="shared" si="57"/>
        <v>5</v>
      </c>
    </row>
    <row r="511" spans="1:24">
      <c r="A511" s="71" t="str">
        <f t="shared" si="44"/>
        <v>烟台</v>
      </c>
      <c r="B511" s="71">
        <f t="shared" si="44"/>
        <v>40</v>
      </c>
      <c r="C511" s="71" t="str">
        <f t="shared" si="44"/>
        <v>烟台显华化工科技有限公司</v>
      </c>
      <c r="D511" s="287">
        <f t="shared" si="45"/>
        <v>31.1146315789474</v>
      </c>
      <c r="E511" s="288" t="str">
        <f t="shared" si="46"/>
        <v>1</v>
      </c>
      <c r="F511" s="289" t="str">
        <f t="shared" si="46"/>
        <v>新型材料</v>
      </c>
      <c r="I511" s="71">
        <f t="shared" si="47"/>
        <v>5</v>
      </c>
      <c r="J511" s="296">
        <f t="shared" si="48"/>
        <v>0</v>
      </c>
      <c r="K511" s="296">
        <f t="shared" si="49"/>
        <v>3.11463157894737</v>
      </c>
      <c r="L511" s="296"/>
      <c r="M511" s="71">
        <f t="shared" si="50"/>
        <v>5</v>
      </c>
      <c r="O511" s="71">
        <f t="shared" si="51"/>
        <v>3</v>
      </c>
      <c r="P511" s="71">
        <f t="shared" si="52"/>
        <v>0</v>
      </c>
      <c r="Q511" s="298">
        <f t="shared" si="53"/>
        <v>10</v>
      </c>
      <c r="R511" s="71">
        <f t="shared" si="54"/>
        <v>0</v>
      </c>
      <c r="S511" s="71">
        <f t="shared" si="55"/>
        <v>10</v>
      </c>
      <c r="T511" s="71">
        <f t="shared" si="56"/>
        <v>0</v>
      </c>
      <c r="X511" s="71">
        <f t="shared" si="57"/>
        <v>5</v>
      </c>
    </row>
    <row r="512" spans="1:24">
      <c r="A512" s="71" t="str">
        <f t="shared" si="44"/>
        <v>烟台</v>
      </c>
      <c r="B512" s="71">
        <f t="shared" si="44"/>
        <v>41</v>
      </c>
      <c r="C512" s="71" t="str">
        <f t="shared" si="44"/>
        <v>烟台路通精密科技股份有限公司</v>
      </c>
      <c r="D512" s="287">
        <f t="shared" si="45"/>
        <v>34.6084210526316</v>
      </c>
      <c r="E512" s="288" t="str">
        <f t="shared" si="46"/>
        <v>1</v>
      </c>
      <c r="F512" s="289" t="str">
        <f t="shared" si="46"/>
        <v>新型材料</v>
      </c>
      <c r="I512" s="71">
        <f t="shared" si="47"/>
        <v>5</v>
      </c>
      <c r="J512" s="296">
        <f t="shared" si="48"/>
        <v>0</v>
      </c>
      <c r="K512" s="296">
        <f t="shared" si="49"/>
        <v>5.60842105263158</v>
      </c>
      <c r="L512" s="296"/>
      <c r="M512" s="71">
        <f t="shared" si="50"/>
        <v>5</v>
      </c>
      <c r="O512" s="71">
        <f t="shared" si="51"/>
        <v>1</v>
      </c>
      <c r="P512" s="71">
        <f t="shared" si="52"/>
        <v>3</v>
      </c>
      <c r="Q512" s="298">
        <f t="shared" si="53"/>
        <v>10</v>
      </c>
      <c r="R512" s="71">
        <f t="shared" si="54"/>
        <v>0</v>
      </c>
      <c r="S512" s="71">
        <f t="shared" si="55"/>
        <v>10</v>
      </c>
      <c r="T512" s="71">
        <f t="shared" si="56"/>
        <v>5</v>
      </c>
      <c r="X512" s="71">
        <f t="shared" si="57"/>
        <v>0</v>
      </c>
    </row>
    <row r="513" spans="1:24">
      <c r="A513" s="71" t="str">
        <f t="shared" si="44"/>
        <v>烟台</v>
      </c>
      <c r="B513" s="71">
        <f t="shared" si="44"/>
        <v>42</v>
      </c>
      <c r="C513" s="71" t="str">
        <f t="shared" si="44"/>
        <v>烟台德邦科技有限公司</v>
      </c>
      <c r="D513" s="287">
        <f t="shared" si="45"/>
        <v>49.3157894736842</v>
      </c>
      <c r="E513" s="288" t="str">
        <f t="shared" si="46"/>
        <v>1</v>
      </c>
      <c r="F513" s="289" t="str">
        <f t="shared" si="46"/>
        <v>新型材料</v>
      </c>
      <c r="I513" s="71">
        <f t="shared" si="47"/>
        <v>9</v>
      </c>
      <c r="J513" s="296">
        <f t="shared" si="48"/>
        <v>0</v>
      </c>
      <c r="K513" s="296">
        <f t="shared" si="49"/>
        <v>6.31578947368421</v>
      </c>
      <c r="L513" s="296"/>
      <c r="M513" s="71">
        <f t="shared" si="50"/>
        <v>5</v>
      </c>
      <c r="O513" s="71">
        <f t="shared" si="51"/>
        <v>1</v>
      </c>
      <c r="P513" s="71">
        <f t="shared" si="52"/>
        <v>3</v>
      </c>
      <c r="Q513" s="298">
        <f t="shared" si="53"/>
        <v>15</v>
      </c>
      <c r="R513" s="71">
        <f t="shared" si="54"/>
        <v>0</v>
      </c>
      <c r="S513" s="71">
        <f t="shared" si="55"/>
        <v>15</v>
      </c>
      <c r="T513" s="71">
        <f t="shared" si="56"/>
        <v>5</v>
      </c>
      <c r="X513" s="71">
        <f t="shared" si="57"/>
        <v>5</v>
      </c>
    </row>
    <row r="514" spans="1:24">
      <c r="A514" s="71" t="str">
        <f t="shared" si="44"/>
        <v>烟台</v>
      </c>
      <c r="B514" s="71">
        <f t="shared" si="44"/>
        <v>43</v>
      </c>
      <c r="C514" s="71" t="str">
        <f t="shared" si="44"/>
        <v>山东金佳园科技股份有限公司</v>
      </c>
      <c r="D514" s="287">
        <f t="shared" si="45"/>
        <v>50.5707894736842</v>
      </c>
      <c r="E514" s="288" t="str">
        <f t="shared" si="46"/>
        <v>1</v>
      </c>
      <c r="F514" s="289" t="str">
        <f t="shared" si="46"/>
        <v>信息技术</v>
      </c>
      <c r="I514" s="71">
        <f t="shared" si="47"/>
        <v>9</v>
      </c>
      <c r="J514" s="296">
        <f t="shared" si="48"/>
        <v>9.755</v>
      </c>
      <c r="K514" s="296">
        <f t="shared" si="49"/>
        <v>3.81578947368421</v>
      </c>
      <c r="L514" s="296"/>
      <c r="M514" s="71">
        <f t="shared" si="50"/>
        <v>3</v>
      </c>
      <c r="O514" s="71">
        <f t="shared" si="51"/>
        <v>5</v>
      </c>
      <c r="P514" s="71">
        <f t="shared" si="52"/>
        <v>0</v>
      </c>
      <c r="Q514" s="298">
        <f t="shared" si="53"/>
        <v>5</v>
      </c>
      <c r="R514" s="71">
        <f t="shared" si="54"/>
        <v>15</v>
      </c>
      <c r="S514" s="71">
        <f t="shared" si="55"/>
        <v>15</v>
      </c>
      <c r="T514" s="71">
        <f t="shared" si="56"/>
        <v>0</v>
      </c>
      <c r="X514" s="71">
        <f t="shared" si="57"/>
        <v>5</v>
      </c>
    </row>
    <row r="515" spans="1:24">
      <c r="A515" s="71" t="str">
        <f t="shared" ref="A515:C534" si="58">A145</f>
        <v>烟台</v>
      </c>
      <c r="B515" s="71">
        <f t="shared" si="58"/>
        <v>44</v>
      </c>
      <c r="C515" s="71" t="str">
        <f t="shared" si="58"/>
        <v>烟台友开通信技术有限公司</v>
      </c>
      <c r="D515" s="287">
        <f t="shared" si="45"/>
        <v>46.6907368421053</v>
      </c>
      <c r="E515" s="288" t="str">
        <f t="shared" si="46"/>
        <v>1</v>
      </c>
      <c r="F515" s="289" t="str">
        <f t="shared" si="46"/>
        <v>信息技术</v>
      </c>
      <c r="I515" s="71">
        <f t="shared" si="47"/>
        <v>5</v>
      </c>
      <c r="J515" s="296">
        <f t="shared" si="48"/>
        <v>15</v>
      </c>
      <c r="K515" s="296">
        <f t="shared" si="49"/>
        <v>6.69073684210526</v>
      </c>
      <c r="L515" s="296"/>
      <c r="M515" s="71">
        <f t="shared" si="50"/>
        <v>5</v>
      </c>
      <c r="O515" s="71">
        <f t="shared" si="51"/>
        <v>5</v>
      </c>
      <c r="P515" s="71">
        <f t="shared" si="52"/>
        <v>0</v>
      </c>
      <c r="Q515" s="298">
        <f t="shared" si="53"/>
        <v>0</v>
      </c>
      <c r="R515" s="71">
        <f t="shared" si="54"/>
        <v>10</v>
      </c>
      <c r="S515" s="71">
        <f t="shared" si="55"/>
        <v>10</v>
      </c>
      <c r="T515" s="71">
        <f t="shared" si="56"/>
        <v>0</v>
      </c>
      <c r="X515" s="71">
        <f t="shared" si="57"/>
        <v>0</v>
      </c>
    </row>
    <row r="516" spans="1:24">
      <c r="A516" s="71" t="str">
        <f t="shared" si="58"/>
        <v>潍坊</v>
      </c>
      <c r="B516" s="71">
        <f t="shared" si="58"/>
        <v>1</v>
      </c>
      <c r="C516" s="71" t="str">
        <f t="shared" si="58"/>
        <v>潍坊市精华粉体工程设备有限公司</v>
      </c>
      <c r="D516" s="287">
        <f t="shared" si="45"/>
        <v>28.14</v>
      </c>
      <c r="E516" s="288" t="str">
        <f t="shared" si="46"/>
        <v>2</v>
      </c>
      <c r="F516" s="289" t="str">
        <f t="shared" si="46"/>
        <v>2</v>
      </c>
      <c r="I516" s="71">
        <f t="shared" si="47"/>
        <v>3</v>
      </c>
      <c r="J516" s="296">
        <f t="shared" si="48"/>
        <v>7.14</v>
      </c>
      <c r="K516" s="296">
        <f t="shared" si="49"/>
        <v>0</v>
      </c>
      <c r="L516" s="296"/>
      <c r="M516" s="71">
        <f t="shared" si="50"/>
        <v>5</v>
      </c>
      <c r="O516" s="71">
        <f t="shared" si="51"/>
        <v>3</v>
      </c>
      <c r="P516" s="71">
        <f t="shared" si="52"/>
        <v>0</v>
      </c>
      <c r="Q516" s="298">
        <f t="shared" si="53"/>
        <v>5</v>
      </c>
      <c r="R516" s="71">
        <f t="shared" si="54"/>
        <v>0</v>
      </c>
      <c r="S516" s="71">
        <f t="shared" si="55"/>
        <v>5</v>
      </c>
      <c r="T516" s="71">
        <f t="shared" si="56"/>
        <v>0</v>
      </c>
      <c r="X516" s="71">
        <f t="shared" si="57"/>
        <v>5</v>
      </c>
    </row>
    <row r="517" spans="1:24">
      <c r="A517" s="71" t="str">
        <f t="shared" si="58"/>
        <v>潍坊</v>
      </c>
      <c r="B517" s="71">
        <f t="shared" si="58"/>
        <v>2</v>
      </c>
      <c r="C517" s="71" t="str">
        <f t="shared" si="58"/>
        <v>潍坊恒彩数码影像材料有限公司</v>
      </c>
      <c r="D517" s="287">
        <f t="shared" si="45"/>
        <v>48.3998684210526</v>
      </c>
      <c r="E517" s="288" t="str">
        <f t="shared" si="46"/>
        <v>1</v>
      </c>
      <c r="F517" s="289" t="str">
        <f t="shared" si="46"/>
        <v>新型材料</v>
      </c>
      <c r="I517" s="71">
        <f t="shared" si="47"/>
        <v>5</v>
      </c>
      <c r="J517" s="296">
        <f t="shared" si="48"/>
        <v>9.5125</v>
      </c>
      <c r="K517" s="296">
        <f t="shared" si="49"/>
        <v>3.88736842105263</v>
      </c>
      <c r="L517" s="296"/>
      <c r="M517" s="71">
        <f t="shared" si="50"/>
        <v>5</v>
      </c>
      <c r="O517" s="71">
        <f t="shared" si="51"/>
        <v>5</v>
      </c>
      <c r="P517" s="71">
        <f t="shared" si="52"/>
        <v>5</v>
      </c>
      <c r="Q517" s="298">
        <f t="shared" si="53"/>
        <v>5</v>
      </c>
      <c r="R517" s="71">
        <f t="shared" si="54"/>
        <v>5</v>
      </c>
      <c r="S517" s="71">
        <f t="shared" si="55"/>
        <v>5</v>
      </c>
      <c r="T517" s="71">
        <f t="shared" si="56"/>
        <v>0</v>
      </c>
      <c r="X517" s="71">
        <f t="shared" si="57"/>
        <v>10</v>
      </c>
    </row>
    <row r="518" spans="1:24">
      <c r="A518" s="71" t="str">
        <f t="shared" si="58"/>
        <v>潍坊</v>
      </c>
      <c r="B518" s="71">
        <f t="shared" si="58"/>
        <v>3</v>
      </c>
      <c r="C518" s="71" t="str">
        <f t="shared" si="58"/>
        <v>山东恒涛节能环保有限公司</v>
      </c>
      <c r="D518" s="287">
        <f t="shared" si="45"/>
        <v>31.3832631578947</v>
      </c>
      <c r="E518" s="288" t="str">
        <f t="shared" si="46"/>
        <v>1</v>
      </c>
      <c r="F518" s="289" t="str">
        <f t="shared" si="46"/>
        <v>节能环保</v>
      </c>
      <c r="I518" s="71">
        <f t="shared" si="47"/>
        <v>12</v>
      </c>
      <c r="J518" s="296">
        <f t="shared" si="48"/>
        <v>0</v>
      </c>
      <c r="K518" s="296">
        <f t="shared" si="49"/>
        <v>3.38326315789474</v>
      </c>
      <c r="L518" s="296"/>
      <c r="M518" s="71">
        <f t="shared" si="50"/>
        <v>5</v>
      </c>
      <c r="O518" s="71">
        <f t="shared" si="51"/>
        <v>1</v>
      </c>
      <c r="P518" s="71">
        <f t="shared" si="52"/>
        <v>0</v>
      </c>
      <c r="Q518" s="298">
        <f t="shared" si="53"/>
        <v>5</v>
      </c>
      <c r="R518" s="71">
        <f t="shared" si="54"/>
        <v>0</v>
      </c>
      <c r="S518" s="71">
        <f t="shared" si="55"/>
        <v>5</v>
      </c>
      <c r="T518" s="71">
        <f t="shared" si="56"/>
        <v>0</v>
      </c>
      <c r="X518" s="71">
        <f t="shared" si="57"/>
        <v>5</v>
      </c>
    </row>
    <row r="519" spans="1:24">
      <c r="A519" s="71" t="str">
        <f t="shared" si="58"/>
        <v>潍坊</v>
      </c>
      <c r="B519" s="71">
        <f t="shared" si="58"/>
        <v>4</v>
      </c>
      <c r="C519" s="71" t="str">
        <f t="shared" si="58"/>
        <v>潍坊汇成新材料科技有限公司</v>
      </c>
      <c r="D519" s="287">
        <f t="shared" si="45"/>
        <v>32.5320394736842</v>
      </c>
      <c r="E519" s="288" t="str">
        <f t="shared" si="46"/>
        <v>1</v>
      </c>
      <c r="F519" s="289" t="str">
        <f t="shared" si="46"/>
        <v>新型材料</v>
      </c>
      <c r="I519" s="71">
        <f t="shared" si="47"/>
        <v>5</v>
      </c>
      <c r="J519" s="296">
        <f t="shared" si="48"/>
        <v>6.37625</v>
      </c>
      <c r="K519" s="296">
        <f t="shared" si="49"/>
        <v>3.15578947368421</v>
      </c>
      <c r="L519" s="296"/>
      <c r="M519" s="71">
        <f t="shared" si="50"/>
        <v>3</v>
      </c>
      <c r="O519" s="71">
        <f t="shared" si="51"/>
        <v>5</v>
      </c>
      <c r="P519" s="71">
        <f t="shared" si="52"/>
        <v>5</v>
      </c>
      <c r="Q519" s="298">
        <f t="shared" si="53"/>
        <v>0</v>
      </c>
      <c r="R519" s="71">
        <f t="shared" si="54"/>
        <v>0</v>
      </c>
      <c r="S519" s="71">
        <f t="shared" si="55"/>
        <v>0</v>
      </c>
      <c r="T519" s="71">
        <f t="shared" si="56"/>
        <v>0</v>
      </c>
      <c r="X519" s="71">
        <f t="shared" si="57"/>
        <v>5</v>
      </c>
    </row>
    <row r="520" spans="1:24">
      <c r="A520" s="71" t="str">
        <f t="shared" si="58"/>
        <v>潍坊</v>
      </c>
      <c r="B520" s="71">
        <f t="shared" si="58"/>
        <v>5</v>
      </c>
      <c r="C520" s="71" t="str">
        <f t="shared" si="58"/>
        <v>昌邑市龙港无机硅有限公司</v>
      </c>
      <c r="D520" s="287">
        <f t="shared" si="45"/>
        <v>39.765</v>
      </c>
      <c r="E520" s="288" t="str">
        <f t="shared" si="46"/>
        <v>2</v>
      </c>
      <c r="F520" s="289" t="str">
        <f t="shared" si="46"/>
        <v>2</v>
      </c>
      <c r="I520" s="71">
        <f t="shared" si="47"/>
        <v>5</v>
      </c>
      <c r="J520" s="296">
        <f t="shared" si="48"/>
        <v>10.765</v>
      </c>
      <c r="K520" s="296">
        <f t="shared" si="49"/>
        <v>0</v>
      </c>
      <c r="L520" s="296"/>
      <c r="M520" s="71">
        <f t="shared" si="50"/>
        <v>5</v>
      </c>
      <c r="O520" s="71">
        <f t="shared" si="51"/>
        <v>1</v>
      </c>
      <c r="P520" s="71">
        <f t="shared" si="52"/>
        <v>3</v>
      </c>
      <c r="Q520" s="298">
        <f t="shared" si="53"/>
        <v>10</v>
      </c>
      <c r="R520" s="71">
        <f t="shared" si="54"/>
        <v>0</v>
      </c>
      <c r="S520" s="71">
        <f t="shared" si="55"/>
        <v>10</v>
      </c>
      <c r="T520" s="71">
        <f t="shared" si="56"/>
        <v>0</v>
      </c>
      <c r="X520" s="71">
        <f t="shared" si="57"/>
        <v>5</v>
      </c>
    </row>
    <row r="521" spans="1:24">
      <c r="A521" s="71" t="str">
        <f t="shared" si="58"/>
        <v>潍坊</v>
      </c>
      <c r="B521" s="71">
        <f t="shared" si="58"/>
        <v>6</v>
      </c>
      <c r="C521" s="71" t="str">
        <f t="shared" si="58"/>
        <v>潍坊正远粉体工程设备有限公司</v>
      </c>
      <c r="D521" s="287">
        <f t="shared" si="45"/>
        <v>50.431052631579</v>
      </c>
      <c r="E521" s="288" t="str">
        <f t="shared" si="46"/>
        <v>2</v>
      </c>
      <c r="F521" s="289" t="str">
        <f t="shared" si="46"/>
        <v>2</v>
      </c>
      <c r="I521" s="71">
        <f t="shared" si="47"/>
        <v>5</v>
      </c>
      <c r="J521" s="296">
        <f t="shared" si="48"/>
        <v>6.65</v>
      </c>
      <c r="K521" s="296">
        <f t="shared" si="49"/>
        <v>3.78105263157895</v>
      </c>
      <c r="L521" s="296"/>
      <c r="M521" s="71">
        <f t="shared" si="50"/>
        <v>5</v>
      </c>
      <c r="O521" s="71">
        <f t="shared" si="51"/>
        <v>5</v>
      </c>
      <c r="P521" s="71">
        <f t="shared" si="52"/>
        <v>5</v>
      </c>
      <c r="Q521" s="298">
        <f t="shared" si="53"/>
        <v>5</v>
      </c>
      <c r="R521" s="71">
        <f t="shared" si="54"/>
        <v>0</v>
      </c>
      <c r="S521" s="71">
        <f t="shared" si="55"/>
        <v>5</v>
      </c>
      <c r="T521" s="71">
        <f t="shared" si="56"/>
        <v>5</v>
      </c>
      <c r="X521" s="71">
        <f t="shared" si="57"/>
        <v>10</v>
      </c>
    </row>
    <row r="522" spans="1:24">
      <c r="A522" s="71" t="str">
        <f t="shared" si="58"/>
        <v>潍坊</v>
      </c>
      <c r="B522" s="71">
        <f t="shared" si="58"/>
        <v>7</v>
      </c>
      <c r="C522" s="71" t="str">
        <f t="shared" si="58"/>
        <v>山东精诺机械股份有限公司</v>
      </c>
      <c r="D522" s="287">
        <f t="shared" si="45"/>
        <v>35.5427631578947</v>
      </c>
      <c r="E522" s="288" t="str">
        <f t="shared" si="46"/>
        <v>2</v>
      </c>
      <c r="F522" s="289" t="str">
        <f t="shared" si="46"/>
        <v>2</v>
      </c>
      <c r="I522" s="71">
        <f t="shared" si="47"/>
        <v>9</v>
      </c>
      <c r="J522" s="296">
        <f t="shared" si="48"/>
        <v>6.4375</v>
      </c>
      <c r="K522" s="296">
        <f t="shared" si="49"/>
        <v>3.10526315789474</v>
      </c>
      <c r="L522" s="296"/>
      <c r="M522" s="71">
        <f t="shared" si="50"/>
        <v>3</v>
      </c>
      <c r="O522" s="71">
        <f t="shared" si="51"/>
        <v>1</v>
      </c>
      <c r="P522" s="71">
        <f t="shared" si="52"/>
        <v>3</v>
      </c>
      <c r="Q522" s="298">
        <f t="shared" si="53"/>
        <v>5</v>
      </c>
      <c r="R522" s="71">
        <f t="shared" si="54"/>
        <v>0</v>
      </c>
      <c r="S522" s="71">
        <f t="shared" si="55"/>
        <v>5</v>
      </c>
      <c r="T522" s="71">
        <f t="shared" si="56"/>
        <v>0</v>
      </c>
      <c r="X522" s="71">
        <f t="shared" si="57"/>
        <v>5</v>
      </c>
    </row>
    <row r="523" spans="1:24">
      <c r="A523" s="71" t="str">
        <f t="shared" si="58"/>
        <v>潍坊</v>
      </c>
      <c r="B523" s="71">
        <f t="shared" si="58"/>
        <v>8</v>
      </c>
      <c r="C523" s="71" t="str">
        <f t="shared" si="58"/>
        <v>山东天元盈康检测评价技术有限公司</v>
      </c>
      <c r="D523" s="287">
        <f t="shared" si="45"/>
        <v>23.79625</v>
      </c>
      <c r="E523" s="288" t="str">
        <f t="shared" si="46"/>
        <v>1</v>
      </c>
      <c r="F523" s="289" t="str">
        <f t="shared" si="46"/>
        <v>生物工程和生物健康</v>
      </c>
      <c r="I523" s="71">
        <f t="shared" si="47"/>
        <v>1</v>
      </c>
      <c r="J523" s="296">
        <f t="shared" si="48"/>
        <v>7.79625</v>
      </c>
      <c r="K523" s="296">
        <f t="shared" si="49"/>
        <v>0</v>
      </c>
      <c r="L523" s="296"/>
      <c r="M523" s="71">
        <f t="shared" si="50"/>
        <v>5</v>
      </c>
      <c r="O523" s="71">
        <f t="shared" si="51"/>
        <v>5</v>
      </c>
      <c r="P523" s="71">
        <f t="shared" si="52"/>
        <v>0</v>
      </c>
      <c r="Q523" s="298">
        <f t="shared" si="53"/>
        <v>5</v>
      </c>
      <c r="R523" s="71">
        <f t="shared" si="54"/>
        <v>0</v>
      </c>
      <c r="S523" s="71">
        <f t="shared" si="55"/>
        <v>5</v>
      </c>
      <c r="T523" s="71">
        <f t="shared" si="56"/>
        <v>0</v>
      </c>
      <c r="X523" s="71">
        <f t="shared" si="57"/>
        <v>0</v>
      </c>
    </row>
    <row r="524" spans="1:24">
      <c r="A524" s="71" t="str">
        <f t="shared" si="58"/>
        <v>潍坊</v>
      </c>
      <c r="B524" s="71">
        <f t="shared" si="58"/>
        <v>9</v>
      </c>
      <c r="C524" s="71" t="str">
        <f t="shared" si="58"/>
        <v>山东金鸿新材料股份有限公司</v>
      </c>
      <c r="D524" s="287">
        <f t="shared" si="45"/>
        <v>48.6936447368421</v>
      </c>
      <c r="E524" s="288" t="str">
        <f t="shared" si="46"/>
        <v>1</v>
      </c>
      <c r="F524" s="289" t="str">
        <f t="shared" si="46"/>
        <v>新型材料</v>
      </c>
      <c r="I524" s="71">
        <f t="shared" si="47"/>
        <v>5</v>
      </c>
      <c r="J524" s="296">
        <f t="shared" si="48"/>
        <v>7.79375</v>
      </c>
      <c r="K524" s="296">
        <f t="shared" si="49"/>
        <v>4.89989473684211</v>
      </c>
      <c r="L524" s="296"/>
      <c r="M524" s="71">
        <f t="shared" si="50"/>
        <v>5</v>
      </c>
      <c r="O524" s="71">
        <f t="shared" si="51"/>
        <v>1</v>
      </c>
      <c r="P524" s="71">
        <f t="shared" si="52"/>
        <v>5</v>
      </c>
      <c r="Q524" s="298">
        <f t="shared" si="53"/>
        <v>5</v>
      </c>
      <c r="R524" s="71">
        <f t="shared" si="54"/>
        <v>0</v>
      </c>
      <c r="S524" s="71">
        <f t="shared" si="55"/>
        <v>5</v>
      </c>
      <c r="T524" s="71">
        <f t="shared" si="56"/>
        <v>10</v>
      </c>
      <c r="X524" s="71">
        <f t="shared" si="57"/>
        <v>5</v>
      </c>
    </row>
    <row r="525" spans="1:24">
      <c r="A525" s="71" t="str">
        <f t="shared" si="58"/>
        <v>潍坊</v>
      </c>
      <c r="B525" s="71">
        <f t="shared" si="58"/>
        <v>10</v>
      </c>
      <c r="C525" s="71" t="str">
        <f t="shared" si="58"/>
        <v>迈赫机器人自动化股份有限公司</v>
      </c>
      <c r="D525" s="287">
        <f t="shared" si="45"/>
        <v>57.2483684210526</v>
      </c>
      <c r="E525" s="288" t="str">
        <f t="shared" si="46"/>
        <v>1</v>
      </c>
      <c r="F525" s="289" t="str">
        <f t="shared" si="46"/>
        <v>机器人</v>
      </c>
      <c r="I525" s="71">
        <f t="shared" si="47"/>
        <v>15</v>
      </c>
      <c r="J525" s="296">
        <f t="shared" si="48"/>
        <v>6.015</v>
      </c>
      <c r="K525" s="296">
        <f t="shared" si="49"/>
        <v>3.23336842105263</v>
      </c>
      <c r="L525" s="296"/>
      <c r="M525" s="71">
        <f t="shared" si="50"/>
        <v>5</v>
      </c>
      <c r="O525" s="71">
        <f t="shared" si="51"/>
        <v>5</v>
      </c>
      <c r="P525" s="71">
        <f t="shared" si="52"/>
        <v>3</v>
      </c>
      <c r="Q525" s="298">
        <f t="shared" si="53"/>
        <v>15</v>
      </c>
      <c r="R525" s="71">
        <f t="shared" si="54"/>
        <v>0</v>
      </c>
      <c r="S525" s="71">
        <f t="shared" si="55"/>
        <v>15</v>
      </c>
      <c r="T525" s="71">
        <f t="shared" si="56"/>
        <v>0</v>
      </c>
      <c r="X525" s="71">
        <f t="shared" si="57"/>
        <v>5</v>
      </c>
    </row>
    <row r="526" spans="1:24">
      <c r="A526" s="71" t="str">
        <f t="shared" si="58"/>
        <v>潍坊</v>
      </c>
      <c r="B526" s="71">
        <f t="shared" si="58"/>
        <v>11</v>
      </c>
      <c r="C526" s="71" t="str">
        <f t="shared" si="58"/>
        <v>山东博苑医药化学有限公司</v>
      </c>
      <c r="D526" s="287">
        <f t="shared" si="45"/>
        <v>34.6049342105263</v>
      </c>
      <c r="E526" s="288" t="str">
        <f t="shared" si="46"/>
        <v>2</v>
      </c>
      <c r="F526" s="289" t="str">
        <f t="shared" si="46"/>
        <v>2</v>
      </c>
      <c r="I526" s="71">
        <f t="shared" si="47"/>
        <v>9</v>
      </c>
      <c r="J526" s="296">
        <f t="shared" si="48"/>
        <v>6.55125</v>
      </c>
      <c r="K526" s="296">
        <f t="shared" si="49"/>
        <v>5.05368421052632</v>
      </c>
      <c r="L526" s="296"/>
      <c r="M526" s="71">
        <f t="shared" si="50"/>
        <v>3</v>
      </c>
      <c r="O526" s="71">
        <f t="shared" si="51"/>
        <v>1</v>
      </c>
      <c r="P526" s="71">
        <f t="shared" si="52"/>
        <v>0</v>
      </c>
      <c r="Q526" s="298">
        <f t="shared" si="53"/>
        <v>5</v>
      </c>
      <c r="R526" s="71">
        <f t="shared" si="54"/>
        <v>0</v>
      </c>
      <c r="S526" s="71">
        <f t="shared" si="55"/>
        <v>5</v>
      </c>
      <c r="T526" s="71">
        <f t="shared" si="56"/>
        <v>0</v>
      </c>
      <c r="X526" s="71">
        <f t="shared" si="57"/>
        <v>5</v>
      </c>
    </row>
    <row r="527" spans="1:24">
      <c r="A527" s="71" t="str">
        <f t="shared" si="58"/>
        <v>潍坊</v>
      </c>
      <c r="B527" s="71">
        <f t="shared" si="58"/>
        <v>12</v>
      </c>
      <c r="C527" s="71" t="str">
        <f t="shared" si="58"/>
        <v>山东东方宏业化工有限公司</v>
      </c>
      <c r="D527" s="287">
        <f t="shared" si="45"/>
        <v>65.4213815789474</v>
      </c>
      <c r="E527" s="288" t="str">
        <f t="shared" si="46"/>
        <v>1</v>
      </c>
      <c r="F527" s="289" t="str">
        <f t="shared" si="46"/>
        <v>新型材料</v>
      </c>
      <c r="I527" s="71">
        <f t="shared" si="47"/>
        <v>18</v>
      </c>
      <c r="J527" s="296">
        <f t="shared" si="48"/>
        <v>5.35875</v>
      </c>
      <c r="K527" s="296">
        <f t="shared" si="49"/>
        <v>3.06263157894737</v>
      </c>
      <c r="L527" s="296"/>
      <c r="M527" s="71">
        <f t="shared" si="50"/>
        <v>3</v>
      </c>
      <c r="O527" s="71">
        <f t="shared" si="51"/>
        <v>1</v>
      </c>
      <c r="P527" s="71">
        <f t="shared" si="52"/>
        <v>5</v>
      </c>
      <c r="Q527" s="298">
        <f t="shared" si="53"/>
        <v>15</v>
      </c>
      <c r="R527" s="71">
        <f t="shared" si="54"/>
        <v>0</v>
      </c>
      <c r="S527" s="71">
        <f t="shared" si="55"/>
        <v>15</v>
      </c>
      <c r="T527" s="71">
        <f t="shared" si="56"/>
        <v>5</v>
      </c>
      <c r="X527" s="71">
        <f t="shared" si="57"/>
        <v>10</v>
      </c>
    </row>
    <row r="528" spans="1:24">
      <c r="A528" s="71" t="str">
        <f t="shared" si="58"/>
        <v>潍坊</v>
      </c>
      <c r="B528" s="71">
        <f t="shared" si="58"/>
        <v>13</v>
      </c>
      <c r="C528" s="71" t="str">
        <f t="shared" si="58"/>
        <v>山东兄弟科技股份有限公司</v>
      </c>
      <c r="D528" s="287">
        <f t="shared" si="45"/>
        <v>53.6369868421053</v>
      </c>
      <c r="E528" s="288" t="str">
        <f t="shared" si="46"/>
        <v>1</v>
      </c>
      <c r="F528" s="289" t="str">
        <f t="shared" si="46"/>
        <v>新型材料</v>
      </c>
      <c r="I528" s="71">
        <f t="shared" si="47"/>
        <v>18</v>
      </c>
      <c r="J528" s="296">
        <f t="shared" si="48"/>
        <v>5.50625</v>
      </c>
      <c r="K528" s="296">
        <f t="shared" si="49"/>
        <v>3.13073684210526</v>
      </c>
      <c r="L528" s="296"/>
      <c r="M528" s="71">
        <f t="shared" si="50"/>
        <v>3</v>
      </c>
      <c r="O528" s="71">
        <f t="shared" si="51"/>
        <v>1</v>
      </c>
      <c r="P528" s="71">
        <f t="shared" si="52"/>
        <v>3</v>
      </c>
      <c r="Q528" s="298">
        <f t="shared" si="53"/>
        <v>15</v>
      </c>
      <c r="R528" s="71">
        <f t="shared" si="54"/>
        <v>0</v>
      </c>
      <c r="S528" s="71">
        <f t="shared" si="55"/>
        <v>15</v>
      </c>
      <c r="T528" s="71">
        <f t="shared" si="56"/>
        <v>0</v>
      </c>
      <c r="X528" s="71">
        <f t="shared" si="57"/>
        <v>5</v>
      </c>
    </row>
    <row r="529" spans="1:24">
      <c r="A529" s="71" t="str">
        <f t="shared" si="58"/>
        <v>潍坊</v>
      </c>
      <c r="B529" s="71">
        <f t="shared" si="58"/>
        <v>14</v>
      </c>
      <c r="C529" s="71" t="str">
        <f t="shared" si="58"/>
        <v>山东信得科技股份有限公司</v>
      </c>
      <c r="D529" s="287">
        <f t="shared" si="45"/>
        <v>63.5919736842105</v>
      </c>
      <c r="E529" s="288" t="str">
        <f t="shared" si="46"/>
        <v>1</v>
      </c>
      <c r="F529" s="289" t="str">
        <f t="shared" si="46"/>
        <v>生物工程和生物健康</v>
      </c>
      <c r="I529" s="71">
        <f t="shared" si="47"/>
        <v>15</v>
      </c>
      <c r="J529" s="296">
        <f t="shared" si="48"/>
        <v>7.6625</v>
      </c>
      <c r="K529" s="296">
        <f t="shared" si="49"/>
        <v>3.92947368421053</v>
      </c>
      <c r="L529" s="296"/>
      <c r="M529" s="71">
        <f t="shared" si="50"/>
        <v>3</v>
      </c>
      <c r="O529" s="71">
        <f t="shared" si="51"/>
        <v>1</v>
      </c>
      <c r="P529" s="71">
        <f t="shared" si="52"/>
        <v>3</v>
      </c>
      <c r="Q529" s="298">
        <f t="shared" si="53"/>
        <v>15</v>
      </c>
      <c r="R529" s="71">
        <f t="shared" si="54"/>
        <v>0</v>
      </c>
      <c r="S529" s="71">
        <f t="shared" si="55"/>
        <v>15</v>
      </c>
      <c r="T529" s="71">
        <f t="shared" si="56"/>
        <v>10</v>
      </c>
      <c r="X529" s="71">
        <f t="shared" si="57"/>
        <v>5</v>
      </c>
    </row>
    <row r="530" spans="1:24">
      <c r="A530" s="71" t="str">
        <f t="shared" si="58"/>
        <v>潍坊</v>
      </c>
      <c r="B530" s="71">
        <f t="shared" si="58"/>
        <v>15</v>
      </c>
      <c r="C530" s="71" t="str">
        <f t="shared" si="58"/>
        <v>潍坊路加精工有限公司</v>
      </c>
      <c r="D530" s="287">
        <f t="shared" si="45"/>
        <v>45.2165789473684</v>
      </c>
      <c r="E530" s="288" t="str">
        <f t="shared" si="46"/>
        <v>1</v>
      </c>
      <c r="F530" s="289" t="str">
        <f t="shared" si="46"/>
        <v>机器人</v>
      </c>
      <c r="I530" s="71">
        <f t="shared" si="47"/>
        <v>3</v>
      </c>
      <c r="J530" s="296">
        <f t="shared" si="48"/>
        <v>10.425</v>
      </c>
      <c r="K530" s="296">
        <f t="shared" si="49"/>
        <v>3.79157894736842</v>
      </c>
      <c r="L530" s="296"/>
      <c r="M530" s="71">
        <f t="shared" si="50"/>
        <v>5</v>
      </c>
      <c r="O530" s="71">
        <f t="shared" si="51"/>
        <v>5</v>
      </c>
      <c r="P530" s="71">
        <f t="shared" si="52"/>
        <v>3</v>
      </c>
      <c r="Q530" s="298">
        <f t="shared" si="53"/>
        <v>15</v>
      </c>
      <c r="R530" s="71">
        <f t="shared" si="54"/>
        <v>5</v>
      </c>
      <c r="S530" s="71">
        <f t="shared" si="55"/>
        <v>15</v>
      </c>
      <c r="T530" s="71">
        <f t="shared" si="56"/>
        <v>0</v>
      </c>
      <c r="X530" s="71">
        <f t="shared" si="57"/>
        <v>0</v>
      </c>
    </row>
    <row r="531" spans="1:24">
      <c r="A531" s="71" t="str">
        <f t="shared" si="58"/>
        <v>潍坊</v>
      </c>
      <c r="B531" s="71">
        <f t="shared" si="58"/>
        <v>16</v>
      </c>
      <c r="C531" s="71" t="str">
        <f t="shared" si="58"/>
        <v>山东瀚星生物科技股份有限公司</v>
      </c>
      <c r="D531" s="287">
        <f t="shared" si="45"/>
        <v>30.5565921052632</v>
      </c>
      <c r="E531" s="288" t="str">
        <f t="shared" si="46"/>
        <v>1</v>
      </c>
      <c r="F531" s="289" t="str">
        <f t="shared" si="46"/>
        <v>生物工程和生物健康</v>
      </c>
      <c r="I531" s="71">
        <f t="shared" si="47"/>
        <v>5</v>
      </c>
      <c r="J531" s="296">
        <f t="shared" si="48"/>
        <v>8.29375</v>
      </c>
      <c r="K531" s="296">
        <f t="shared" si="49"/>
        <v>3.26284210526316</v>
      </c>
      <c r="L531" s="296"/>
      <c r="M531" s="71">
        <f t="shared" si="50"/>
        <v>3</v>
      </c>
      <c r="O531" s="71">
        <f t="shared" si="51"/>
        <v>1</v>
      </c>
      <c r="P531" s="71">
        <f t="shared" si="52"/>
        <v>0</v>
      </c>
      <c r="Q531" s="298">
        <f t="shared" si="53"/>
        <v>5</v>
      </c>
      <c r="R531" s="71">
        <f t="shared" si="54"/>
        <v>0</v>
      </c>
      <c r="S531" s="71">
        <f t="shared" si="55"/>
        <v>5</v>
      </c>
      <c r="T531" s="71">
        <f t="shared" si="56"/>
        <v>0</v>
      </c>
      <c r="X531" s="71">
        <f t="shared" si="57"/>
        <v>5</v>
      </c>
    </row>
    <row r="532" spans="1:24">
      <c r="A532" s="71" t="str">
        <f t="shared" si="58"/>
        <v>潍坊</v>
      </c>
      <c r="B532" s="71">
        <f t="shared" si="58"/>
        <v>17</v>
      </c>
      <c r="C532" s="71" t="str">
        <f t="shared" si="58"/>
        <v>山东祥维斯生物科技股份有限公司</v>
      </c>
      <c r="D532" s="287">
        <f t="shared" si="45"/>
        <v>60.0871052631579</v>
      </c>
      <c r="E532" s="288" t="str">
        <f t="shared" si="46"/>
        <v>1</v>
      </c>
      <c r="F532" s="289" t="str">
        <f t="shared" si="46"/>
        <v>生物工程和生物健康</v>
      </c>
      <c r="I532" s="71">
        <f t="shared" si="47"/>
        <v>9</v>
      </c>
      <c r="J532" s="296">
        <f t="shared" si="48"/>
        <v>9.515</v>
      </c>
      <c r="K532" s="296">
        <f t="shared" si="49"/>
        <v>4.57210526315789</v>
      </c>
      <c r="L532" s="296"/>
      <c r="M532" s="71">
        <f t="shared" si="50"/>
        <v>3</v>
      </c>
      <c r="O532" s="71">
        <f t="shared" si="51"/>
        <v>1</v>
      </c>
      <c r="P532" s="71">
        <f t="shared" si="52"/>
        <v>3</v>
      </c>
      <c r="Q532" s="298">
        <f t="shared" si="53"/>
        <v>15</v>
      </c>
      <c r="R532" s="71">
        <f t="shared" si="54"/>
        <v>5</v>
      </c>
      <c r="S532" s="71">
        <f t="shared" si="55"/>
        <v>15</v>
      </c>
      <c r="T532" s="71">
        <f t="shared" si="56"/>
        <v>5</v>
      </c>
      <c r="X532" s="71">
        <f t="shared" si="57"/>
        <v>10</v>
      </c>
    </row>
    <row r="533" spans="1:24">
      <c r="A533" s="71" t="str">
        <f t="shared" si="58"/>
        <v>潍坊</v>
      </c>
      <c r="B533" s="71">
        <f t="shared" si="58"/>
        <v>18</v>
      </c>
      <c r="C533" s="71" t="str">
        <f t="shared" si="58"/>
        <v>山东奥扬新能源科技股份有限公司</v>
      </c>
      <c r="D533" s="287">
        <f t="shared" si="45"/>
        <v>40.60875</v>
      </c>
      <c r="E533" s="288" t="str">
        <f t="shared" si="46"/>
        <v>1</v>
      </c>
      <c r="F533" s="289" t="str">
        <f t="shared" si="46"/>
        <v>新型能源</v>
      </c>
      <c r="I533" s="71">
        <f t="shared" si="47"/>
        <v>5</v>
      </c>
      <c r="J533" s="296">
        <f t="shared" si="48"/>
        <v>12.60875</v>
      </c>
      <c r="K533" s="296">
        <f t="shared" si="49"/>
        <v>7</v>
      </c>
      <c r="L533" s="296"/>
      <c r="M533" s="71">
        <f t="shared" si="50"/>
        <v>5</v>
      </c>
      <c r="O533" s="71">
        <f t="shared" si="51"/>
        <v>3</v>
      </c>
      <c r="P533" s="71">
        <f t="shared" si="52"/>
        <v>3</v>
      </c>
      <c r="Q533" s="298">
        <f t="shared" si="53"/>
        <v>0</v>
      </c>
      <c r="R533" s="71">
        <f t="shared" si="54"/>
        <v>5</v>
      </c>
      <c r="S533" s="71">
        <f t="shared" si="55"/>
        <v>5</v>
      </c>
      <c r="T533" s="71">
        <f t="shared" si="56"/>
        <v>0</v>
      </c>
      <c r="X533" s="71">
        <f t="shared" si="57"/>
        <v>0</v>
      </c>
    </row>
    <row r="534" spans="1:24">
      <c r="A534" s="71" t="str">
        <f t="shared" si="58"/>
        <v>潍坊</v>
      </c>
      <c r="B534" s="71">
        <f t="shared" si="58"/>
        <v>19</v>
      </c>
      <c r="C534" s="71" t="str">
        <f t="shared" si="58"/>
        <v>潍坊市宇宏石油机械有限公司</v>
      </c>
      <c r="D534" s="287">
        <f t="shared" si="45"/>
        <v>23.4081578947368</v>
      </c>
      <c r="E534" s="288" t="str">
        <f t="shared" si="46"/>
        <v>2</v>
      </c>
      <c r="F534" s="289" t="str">
        <f t="shared" si="46"/>
        <v>2</v>
      </c>
      <c r="I534" s="71">
        <f t="shared" si="47"/>
        <v>5</v>
      </c>
      <c r="J534" s="296">
        <f t="shared" si="48"/>
        <v>6.335</v>
      </c>
      <c r="K534" s="296">
        <f t="shared" si="49"/>
        <v>3.07315789473684</v>
      </c>
      <c r="L534" s="296"/>
      <c r="M534" s="71">
        <f t="shared" si="50"/>
        <v>3</v>
      </c>
      <c r="O534" s="71">
        <f t="shared" si="51"/>
        <v>3</v>
      </c>
      <c r="P534" s="71">
        <f t="shared" si="52"/>
        <v>3</v>
      </c>
      <c r="Q534" s="298">
        <f t="shared" si="53"/>
        <v>0</v>
      </c>
      <c r="R534" s="71">
        <f t="shared" si="54"/>
        <v>0</v>
      </c>
      <c r="S534" s="71">
        <f t="shared" si="55"/>
        <v>0</v>
      </c>
      <c r="T534" s="71">
        <f t="shared" si="56"/>
        <v>0</v>
      </c>
      <c r="X534" s="71">
        <f t="shared" si="57"/>
        <v>0</v>
      </c>
    </row>
    <row r="535" spans="1:24">
      <c r="A535" s="71" t="str">
        <f t="shared" ref="A535:C554" si="59">A165</f>
        <v>潍坊</v>
      </c>
      <c r="B535" s="71">
        <f t="shared" si="59"/>
        <v>20</v>
      </c>
      <c r="C535" s="71" t="str">
        <f t="shared" si="59"/>
        <v>大洋泊车股份有限公司</v>
      </c>
      <c r="D535" s="287">
        <f t="shared" si="45"/>
        <v>52.8208421052632</v>
      </c>
      <c r="E535" s="288" t="str">
        <f t="shared" si="46"/>
        <v>2</v>
      </c>
      <c r="F535" s="289" t="str">
        <f t="shared" si="46"/>
        <v>2</v>
      </c>
      <c r="I535" s="71">
        <f t="shared" si="47"/>
        <v>15</v>
      </c>
      <c r="J535" s="296">
        <f t="shared" si="48"/>
        <v>0</v>
      </c>
      <c r="K535" s="296">
        <f t="shared" si="49"/>
        <v>3.82084210526316</v>
      </c>
      <c r="L535" s="296"/>
      <c r="M535" s="71">
        <f t="shared" si="50"/>
        <v>3</v>
      </c>
      <c r="O535" s="71">
        <f t="shared" si="51"/>
        <v>1</v>
      </c>
      <c r="P535" s="71">
        <f t="shared" si="52"/>
        <v>0</v>
      </c>
      <c r="Q535" s="298">
        <f t="shared" si="53"/>
        <v>15</v>
      </c>
      <c r="R535" s="71">
        <f t="shared" si="54"/>
        <v>5</v>
      </c>
      <c r="S535" s="71">
        <f t="shared" si="55"/>
        <v>15</v>
      </c>
      <c r="T535" s="71">
        <f t="shared" si="56"/>
        <v>10</v>
      </c>
      <c r="X535" s="71">
        <f t="shared" si="57"/>
        <v>5</v>
      </c>
    </row>
    <row r="536" spans="1:24">
      <c r="A536" s="71" t="str">
        <f t="shared" si="59"/>
        <v>潍坊</v>
      </c>
      <c r="B536" s="71">
        <f t="shared" si="59"/>
        <v>21</v>
      </c>
      <c r="C536" s="71" t="str">
        <f t="shared" si="59"/>
        <v>山东恒联新材料股份有限公司</v>
      </c>
      <c r="D536" s="287">
        <f t="shared" si="45"/>
        <v>56.5190526315789</v>
      </c>
      <c r="E536" s="288" t="str">
        <f t="shared" si="46"/>
        <v>1</v>
      </c>
      <c r="F536" s="289" t="str">
        <f t="shared" si="46"/>
        <v>新型材料</v>
      </c>
      <c r="I536" s="71">
        <f t="shared" si="47"/>
        <v>12</v>
      </c>
      <c r="J536" s="296">
        <f t="shared" si="48"/>
        <v>0</v>
      </c>
      <c r="K536" s="296">
        <f t="shared" si="49"/>
        <v>3.51905263157895</v>
      </c>
      <c r="L536" s="296"/>
      <c r="M536" s="71">
        <f t="shared" si="50"/>
        <v>3</v>
      </c>
      <c r="O536" s="71">
        <f t="shared" si="51"/>
        <v>5</v>
      </c>
      <c r="P536" s="71">
        <f t="shared" si="52"/>
        <v>3</v>
      </c>
      <c r="Q536" s="298">
        <f t="shared" si="53"/>
        <v>15</v>
      </c>
      <c r="R536" s="71">
        <f t="shared" si="54"/>
        <v>0</v>
      </c>
      <c r="S536" s="71">
        <f t="shared" si="55"/>
        <v>15</v>
      </c>
      <c r="T536" s="71">
        <f t="shared" si="56"/>
        <v>10</v>
      </c>
      <c r="X536" s="71">
        <f t="shared" si="57"/>
        <v>5</v>
      </c>
    </row>
    <row r="537" spans="1:24">
      <c r="A537" s="71" t="str">
        <f t="shared" si="59"/>
        <v>潍坊</v>
      </c>
      <c r="B537" s="71">
        <f t="shared" si="59"/>
        <v>22</v>
      </c>
      <c r="C537" s="71" t="str">
        <f t="shared" si="59"/>
        <v>山东贝诺医药生物科技有限公司</v>
      </c>
      <c r="D537" s="287">
        <f t="shared" si="45"/>
        <v>36.3805263157895</v>
      </c>
      <c r="E537" s="288" t="str">
        <f t="shared" si="46"/>
        <v>1</v>
      </c>
      <c r="F537" s="289" t="str">
        <f t="shared" si="46"/>
        <v>生物工程和生物健康</v>
      </c>
      <c r="I537" s="71">
        <f t="shared" si="47"/>
        <v>3</v>
      </c>
      <c r="J537" s="296">
        <f t="shared" si="48"/>
        <v>9.25</v>
      </c>
      <c r="K537" s="296">
        <f t="shared" si="49"/>
        <v>3.13052631578947</v>
      </c>
      <c r="L537" s="296"/>
      <c r="M537" s="71">
        <f t="shared" si="50"/>
        <v>3</v>
      </c>
      <c r="O537" s="71">
        <f t="shared" si="51"/>
        <v>5</v>
      </c>
      <c r="P537" s="71">
        <f t="shared" si="52"/>
        <v>3</v>
      </c>
      <c r="Q537" s="298">
        <f t="shared" si="53"/>
        <v>5</v>
      </c>
      <c r="R537" s="71">
        <f t="shared" si="54"/>
        <v>0</v>
      </c>
      <c r="S537" s="71">
        <f t="shared" si="55"/>
        <v>5</v>
      </c>
      <c r="T537" s="71">
        <f t="shared" si="56"/>
        <v>0</v>
      </c>
      <c r="X537" s="71">
        <f t="shared" si="57"/>
        <v>5</v>
      </c>
    </row>
    <row r="538" spans="1:24">
      <c r="A538" s="71" t="str">
        <f t="shared" si="59"/>
        <v>潍坊</v>
      </c>
      <c r="B538" s="71">
        <f t="shared" si="59"/>
        <v>23</v>
      </c>
      <c r="C538" s="71" t="str">
        <f t="shared" si="59"/>
        <v>山东泽普医疗科技有限公司</v>
      </c>
      <c r="D538" s="287">
        <f t="shared" si="45"/>
        <v>43.3286842105263</v>
      </c>
      <c r="E538" s="288" t="str">
        <f t="shared" si="46"/>
        <v>1</v>
      </c>
      <c r="F538" s="289" t="str">
        <f t="shared" si="46"/>
        <v>生物工程和生物健康</v>
      </c>
      <c r="I538" s="71">
        <f t="shared" si="47"/>
        <v>3</v>
      </c>
      <c r="J538" s="296">
        <f t="shared" si="48"/>
        <v>10.555</v>
      </c>
      <c r="K538" s="296">
        <f t="shared" si="49"/>
        <v>6.77368421052632</v>
      </c>
      <c r="L538" s="296"/>
      <c r="M538" s="71">
        <f t="shared" si="50"/>
        <v>5</v>
      </c>
      <c r="O538" s="71">
        <f t="shared" si="51"/>
        <v>5</v>
      </c>
      <c r="P538" s="71">
        <f t="shared" si="52"/>
        <v>3</v>
      </c>
      <c r="Q538" s="298">
        <f t="shared" si="53"/>
        <v>5</v>
      </c>
      <c r="R538" s="71">
        <f t="shared" si="54"/>
        <v>5</v>
      </c>
      <c r="S538" s="71">
        <f t="shared" si="55"/>
        <v>5</v>
      </c>
      <c r="T538" s="71">
        <f t="shared" si="56"/>
        <v>0</v>
      </c>
      <c r="X538" s="71">
        <f t="shared" si="57"/>
        <v>5</v>
      </c>
    </row>
    <row r="539" spans="1:24">
      <c r="A539" s="71" t="str">
        <f t="shared" si="59"/>
        <v>潍坊</v>
      </c>
      <c r="B539" s="71">
        <f t="shared" si="59"/>
        <v>24</v>
      </c>
      <c r="C539" s="71" t="str">
        <f t="shared" si="59"/>
        <v>山东元利科技股份有限公司</v>
      </c>
      <c r="D539" s="287">
        <f t="shared" si="45"/>
        <v>45.6421052631579</v>
      </c>
      <c r="E539" s="288" t="str">
        <f t="shared" si="46"/>
        <v>1</v>
      </c>
      <c r="F539" s="289" t="str">
        <f t="shared" si="46"/>
        <v>生物工程和生物健康</v>
      </c>
      <c r="I539" s="71">
        <f t="shared" si="47"/>
        <v>18</v>
      </c>
      <c r="J539" s="296">
        <f t="shared" si="48"/>
        <v>0</v>
      </c>
      <c r="K539" s="296">
        <f t="shared" si="49"/>
        <v>3.64210526315789</v>
      </c>
      <c r="L539" s="296"/>
      <c r="M539" s="71">
        <f t="shared" si="50"/>
        <v>3</v>
      </c>
      <c r="O539" s="71">
        <f t="shared" si="51"/>
        <v>1</v>
      </c>
      <c r="P539" s="71">
        <f t="shared" si="52"/>
        <v>0</v>
      </c>
      <c r="Q539" s="298">
        <f t="shared" si="53"/>
        <v>15</v>
      </c>
      <c r="R539" s="71">
        <f t="shared" si="54"/>
        <v>0</v>
      </c>
      <c r="S539" s="71">
        <f t="shared" si="55"/>
        <v>15</v>
      </c>
      <c r="T539" s="71">
        <f t="shared" si="56"/>
        <v>0</v>
      </c>
      <c r="X539" s="71">
        <f t="shared" si="57"/>
        <v>5</v>
      </c>
    </row>
    <row r="540" spans="1:24">
      <c r="A540" s="71" t="str">
        <f t="shared" si="59"/>
        <v>潍坊</v>
      </c>
      <c r="B540" s="71">
        <f t="shared" si="59"/>
        <v>25</v>
      </c>
      <c r="C540" s="71" t="str">
        <f t="shared" si="59"/>
        <v>山东俊富非织造材料有限公司</v>
      </c>
      <c r="D540" s="287">
        <f t="shared" si="45"/>
        <v>45.34</v>
      </c>
      <c r="E540" s="288" t="str">
        <f t="shared" si="46"/>
        <v>1</v>
      </c>
      <c r="F540" s="289" t="str">
        <f t="shared" si="46"/>
        <v>新型材料</v>
      </c>
      <c r="I540" s="71">
        <f t="shared" si="47"/>
        <v>15</v>
      </c>
      <c r="J540" s="296">
        <f t="shared" si="48"/>
        <v>0</v>
      </c>
      <c r="K540" s="296">
        <f t="shared" si="49"/>
        <v>4.34</v>
      </c>
      <c r="L540" s="296"/>
      <c r="M540" s="71">
        <f t="shared" si="50"/>
        <v>3</v>
      </c>
      <c r="O540" s="71">
        <f t="shared" si="51"/>
        <v>3</v>
      </c>
      <c r="P540" s="71">
        <f t="shared" si="52"/>
        <v>0</v>
      </c>
      <c r="Q540" s="298">
        <f t="shared" si="53"/>
        <v>15</v>
      </c>
      <c r="R540" s="71">
        <f t="shared" si="54"/>
        <v>0</v>
      </c>
      <c r="S540" s="71">
        <f t="shared" si="55"/>
        <v>15</v>
      </c>
      <c r="T540" s="71">
        <f t="shared" si="56"/>
        <v>0</v>
      </c>
      <c r="X540" s="71">
        <f t="shared" si="57"/>
        <v>5</v>
      </c>
    </row>
    <row r="541" spans="1:24">
      <c r="A541" s="71" t="str">
        <f t="shared" si="59"/>
        <v>潍坊</v>
      </c>
      <c r="B541" s="71">
        <f t="shared" si="59"/>
        <v>26</v>
      </c>
      <c r="C541" s="71" t="str">
        <f t="shared" si="59"/>
        <v>山东江岳科技开发股份有限公司</v>
      </c>
      <c r="D541" s="287">
        <f t="shared" si="45"/>
        <v>42.2249078947368</v>
      </c>
      <c r="E541" s="288" t="str">
        <f t="shared" si="46"/>
        <v>1</v>
      </c>
      <c r="F541" s="289" t="str">
        <f t="shared" si="46"/>
        <v>新型材料</v>
      </c>
      <c r="I541" s="71">
        <f t="shared" si="47"/>
        <v>12</v>
      </c>
      <c r="J541" s="296">
        <f t="shared" si="48"/>
        <v>7.89375</v>
      </c>
      <c r="K541" s="296">
        <f t="shared" si="49"/>
        <v>3.33115789473684</v>
      </c>
      <c r="L541" s="296"/>
      <c r="M541" s="71">
        <f t="shared" si="50"/>
        <v>3</v>
      </c>
      <c r="O541" s="71">
        <f t="shared" si="51"/>
        <v>1</v>
      </c>
      <c r="P541" s="71">
        <f t="shared" si="52"/>
        <v>0</v>
      </c>
      <c r="Q541" s="298">
        <f t="shared" si="53"/>
        <v>10</v>
      </c>
      <c r="R541" s="71">
        <f t="shared" si="54"/>
        <v>0</v>
      </c>
      <c r="S541" s="71">
        <f t="shared" si="55"/>
        <v>10</v>
      </c>
      <c r="T541" s="71">
        <f t="shared" si="56"/>
        <v>0</v>
      </c>
      <c r="X541" s="71">
        <f t="shared" si="57"/>
        <v>5</v>
      </c>
    </row>
    <row r="542" spans="1:24">
      <c r="A542" s="71" t="str">
        <f t="shared" si="59"/>
        <v>潍坊</v>
      </c>
      <c r="B542" s="71">
        <f t="shared" si="59"/>
        <v>27</v>
      </c>
      <c r="C542" s="71" t="str">
        <f t="shared" si="59"/>
        <v>山东汇润膳食堂股份有限公司</v>
      </c>
      <c r="D542" s="287">
        <f t="shared" si="45"/>
        <v>29.8936447368421</v>
      </c>
      <c r="E542" s="288" t="str">
        <f t="shared" si="46"/>
        <v>1</v>
      </c>
      <c r="F542" s="289" t="str">
        <f t="shared" si="46"/>
        <v>生物工程和生物健康</v>
      </c>
      <c r="I542" s="71">
        <f t="shared" si="47"/>
        <v>9</v>
      </c>
      <c r="J542" s="296">
        <f t="shared" si="48"/>
        <v>6.30375</v>
      </c>
      <c r="K542" s="296">
        <f t="shared" si="49"/>
        <v>3.58989473684211</v>
      </c>
      <c r="L542" s="296"/>
      <c r="M542" s="71">
        <f t="shared" si="50"/>
        <v>5</v>
      </c>
      <c r="O542" s="71">
        <f t="shared" si="51"/>
        <v>1</v>
      </c>
      <c r="P542" s="71">
        <f t="shared" si="52"/>
        <v>0</v>
      </c>
      <c r="Q542" s="298">
        <f t="shared" si="53"/>
        <v>5</v>
      </c>
      <c r="R542" s="71">
        <f t="shared" si="54"/>
        <v>0</v>
      </c>
      <c r="S542" s="71">
        <f t="shared" si="55"/>
        <v>5</v>
      </c>
      <c r="T542" s="71">
        <f t="shared" si="56"/>
        <v>0</v>
      </c>
      <c r="X542" s="71">
        <f t="shared" si="57"/>
        <v>0</v>
      </c>
    </row>
    <row r="543" spans="1:24">
      <c r="A543" s="71" t="str">
        <f t="shared" si="59"/>
        <v>潍坊</v>
      </c>
      <c r="B543" s="71">
        <f t="shared" si="59"/>
        <v>28</v>
      </c>
      <c r="C543" s="71" t="str">
        <f t="shared" si="59"/>
        <v>山东鑫达鲁鑫防水材料有限公司</v>
      </c>
      <c r="D543" s="287">
        <f t="shared" si="45"/>
        <v>41.5001052631579</v>
      </c>
      <c r="E543" s="288" t="str">
        <f t="shared" si="46"/>
        <v>2</v>
      </c>
      <c r="F543" s="289" t="str">
        <f t="shared" si="46"/>
        <v>2</v>
      </c>
      <c r="I543" s="71">
        <f t="shared" si="47"/>
        <v>5</v>
      </c>
      <c r="J543" s="296">
        <f t="shared" si="48"/>
        <v>9.2</v>
      </c>
      <c r="K543" s="296">
        <f t="shared" si="49"/>
        <v>3.30010526315789</v>
      </c>
      <c r="L543" s="296"/>
      <c r="M543" s="71">
        <f t="shared" si="50"/>
        <v>3</v>
      </c>
      <c r="O543" s="71">
        <f t="shared" si="51"/>
        <v>1</v>
      </c>
      <c r="P543" s="71">
        <f t="shared" si="52"/>
        <v>0</v>
      </c>
      <c r="Q543" s="298">
        <f t="shared" si="53"/>
        <v>5</v>
      </c>
      <c r="R543" s="71">
        <f t="shared" si="54"/>
        <v>0</v>
      </c>
      <c r="S543" s="71">
        <f t="shared" si="55"/>
        <v>5</v>
      </c>
      <c r="T543" s="71">
        <f t="shared" si="56"/>
        <v>10</v>
      </c>
      <c r="X543" s="71">
        <f t="shared" si="57"/>
        <v>5</v>
      </c>
    </row>
    <row r="544" spans="1:24">
      <c r="A544" s="71" t="str">
        <f t="shared" si="59"/>
        <v>潍坊</v>
      </c>
      <c r="B544" s="71">
        <f t="shared" si="59"/>
        <v>29</v>
      </c>
      <c r="C544" s="71" t="str">
        <f t="shared" si="59"/>
        <v>潍坊佳诚数码材料有限公司</v>
      </c>
      <c r="D544" s="287">
        <f t="shared" si="45"/>
        <v>35.125</v>
      </c>
      <c r="E544" s="288" t="str">
        <f t="shared" si="46"/>
        <v>1</v>
      </c>
      <c r="F544" s="289" t="str">
        <f t="shared" si="46"/>
        <v>新型材料</v>
      </c>
      <c r="I544" s="71">
        <f t="shared" si="47"/>
        <v>9</v>
      </c>
      <c r="J544" s="296">
        <f t="shared" si="48"/>
        <v>12.125</v>
      </c>
      <c r="K544" s="296">
        <f t="shared" si="49"/>
        <v>7</v>
      </c>
      <c r="L544" s="296"/>
      <c r="M544" s="71">
        <f t="shared" si="50"/>
        <v>3</v>
      </c>
      <c r="O544" s="71">
        <f t="shared" si="51"/>
        <v>1</v>
      </c>
      <c r="P544" s="71">
        <f t="shared" si="52"/>
        <v>3</v>
      </c>
      <c r="Q544" s="298">
        <f t="shared" si="53"/>
        <v>0</v>
      </c>
      <c r="R544" s="71">
        <f t="shared" si="54"/>
        <v>0</v>
      </c>
      <c r="S544" s="71">
        <f t="shared" si="55"/>
        <v>0</v>
      </c>
      <c r="T544" s="71">
        <f t="shared" si="56"/>
        <v>0</v>
      </c>
      <c r="X544" s="71">
        <f t="shared" si="57"/>
        <v>0</v>
      </c>
    </row>
    <row r="545" spans="1:24">
      <c r="A545" s="71" t="str">
        <f t="shared" si="59"/>
        <v>潍坊</v>
      </c>
      <c r="B545" s="71">
        <f t="shared" si="59"/>
        <v>30</v>
      </c>
      <c r="C545" s="71" t="str">
        <f t="shared" si="59"/>
        <v>山东凯欣绿色农业发展股份有限公司</v>
      </c>
      <c r="D545" s="287">
        <f t="shared" si="45"/>
        <v>25.9040789473684</v>
      </c>
      <c r="E545" s="288" t="str">
        <f t="shared" si="46"/>
        <v>2</v>
      </c>
      <c r="F545" s="289" t="str">
        <f t="shared" si="46"/>
        <v>2</v>
      </c>
      <c r="I545" s="71">
        <f t="shared" si="47"/>
        <v>9</v>
      </c>
      <c r="J545" s="296">
        <f t="shared" si="48"/>
        <v>8.8525</v>
      </c>
      <c r="K545" s="296">
        <f t="shared" si="49"/>
        <v>4.05157894736842</v>
      </c>
      <c r="L545" s="296"/>
      <c r="M545" s="71">
        <f t="shared" si="50"/>
        <v>3</v>
      </c>
      <c r="O545" s="71">
        <f t="shared" si="51"/>
        <v>1</v>
      </c>
      <c r="P545" s="71">
        <f t="shared" si="52"/>
        <v>0</v>
      </c>
      <c r="Q545" s="298">
        <f t="shared" si="53"/>
        <v>0</v>
      </c>
      <c r="R545" s="71">
        <f t="shared" si="54"/>
        <v>0</v>
      </c>
      <c r="S545" s="71">
        <f t="shared" si="55"/>
        <v>0</v>
      </c>
      <c r="T545" s="71">
        <f t="shared" si="56"/>
        <v>0</v>
      </c>
      <c r="X545" s="71">
        <f t="shared" si="57"/>
        <v>0</v>
      </c>
    </row>
    <row r="546" spans="1:24">
      <c r="A546" s="71" t="str">
        <f t="shared" si="59"/>
        <v>潍坊</v>
      </c>
      <c r="B546" s="71">
        <f t="shared" si="59"/>
        <v>31</v>
      </c>
      <c r="C546" s="71" t="str">
        <f t="shared" si="59"/>
        <v>潍坊五洲鼎益铁塔有限公司</v>
      </c>
      <c r="D546" s="287">
        <f t="shared" si="45"/>
        <v>33.3157894736842</v>
      </c>
      <c r="E546" s="288" t="str">
        <f t="shared" si="46"/>
        <v>2</v>
      </c>
      <c r="F546" s="289" t="str">
        <f t="shared" si="46"/>
        <v>2</v>
      </c>
      <c r="I546" s="71">
        <f t="shared" si="47"/>
        <v>18</v>
      </c>
      <c r="J546" s="296">
        <f t="shared" si="48"/>
        <v>7</v>
      </c>
      <c r="K546" s="296">
        <f t="shared" si="49"/>
        <v>4.31578947368421</v>
      </c>
      <c r="L546" s="296"/>
      <c r="M546" s="71">
        <f t="shared" si="50"/>
        <v>3</v>
      </c>
      <c r="O546" s="71">
        <f t="shared" si="51"/>
        <v>1</v>
      </c>
      <c r="P546" s="71">
        <f t="shared" si="52"/>
        <v>0</v>
      </c>
      <c r="Q546" s="298">
        <f t="shared" si="53"/>
        <v>0</v>
      </c>
      <c r="R546" s="71">
        <f t="shared" si="54"/>
        <v>0</v>
      </c>
      <c r="S546" s="71">
        <f t="shared" si="55"/>
        <v>0</v>
      </c>
      <c r="T546" s="71">
        <f t="shared" si="56"/>
        <v>0</v>
      </c>
      <c r="X546" s="71">
        <f t="shared" si="57"/>
        <v>0</v>
      </c>
    </row>
    <row r="547" spans="1:24">
      <c r="A547" s="71" t="str">
        <f t="shared" si="59"/>
        <v>潍坊</v>
      </c>
      <c r="B547" s="71">
        <f t="shared" si="59"/>
        <v>32</v>
      </c>
      <c r="C547" s="71" t="str">
        <f t="shared" si="59"/>
        <v>潍坊金丝达环境工程股份有限公司</v>
      </c>
      <c r="D547" s="287">
        <f t="shared" si="45"/>
        <v>46.2809342105263</v>
      </c>
      <c r="E547" s="288" t="str">
        <f t="shared" si="46"/>
        <v>1</v>
      </c>
      <c r="F547" s="289" t="str">
        <f t="shared" si="46"/>
        <v>节能环保</v>
      </c>
      <c r="I547" s="71">
        <f t="shared" si="47"/>
        <v>3</v>
      </c>
      <c r="J547" s="296">
        <f t="shared" si="48"/>
        <v>6.95125</v>
      </c>
      <c r="K547" s="296">
        <f t="shared" si="49"/>
        <v>3.32968421052632</v>
      </c>
      <c r="L547" s="296"/>
      <c r="M547" s="71">
        <f t="shared" si="50"/>
        <v>5</v>
      </c>
      <c r="O547" s="71">
        <f t="shared" si="51"/>
        <v>5</v>
      </c>
      <c r="P547" s="71">
        <f t="shared" si="52"/>
        <v>3</v>
      </c>
      <c r="Q547" s="298">
        <f t="shared" si="53"/>
        <v>15</v>
      </c>
      <c r="R547" s="71">
        <f t="shared" si="54"/>
        <v>0</v>
      </c>
      <c r="S547" s="71">
        <f t="shared" si="55"/>
        <v>15</v>
      </c>
      <c r="T547" s="71">
        <f t="shared" si="56"/>
        <v>0</v>
      </c>
      <c r="X547" s="71">
        <f t="shared" si="57"/>
        <v>5</v>
      </c>
    </row>
    <row r="548" spans="1:24">
      <c r="A548" s="71" t="str">
        <f t="shared" si="59"/>
        <v>潍坊</v>
      </c>
      <c r="B548" s="71">
        <f t="shared" si="59"/>
        <v>33</v>
      </c>
      <c r="C548" s="71" t="str">
        <f t="shared" si="59"/>
        <v>山东凯仕利合成材料科技股份有限公司</v>
      </c>
      <c r="D548" s="287">
        <f t="shared" si="45"/>
        <v>28</v>
      </c>
      <c r="E548" s="288" t="str">
        <f t="shared" si="46"/>
        <v>1</v>
      </c>
      <c r="F548" s="289" t="str">
        <f t="shared" si="46"/>
        <v>新型材料</v>
      </c>
      <c r="I548" s="71">
        <f t="shared" si="47"/>
        <v>9</v>
      </c>
      <c r="J548" s="296">
        <f t="shared" si="48"/>
        <v>0</v>
      </c>
      <c r="K548" s="296">
        <f t="shared" si="49"/>
        <v>7</v>
      </c>
      <c r="L548" s="296"/>
      <c r="M548" s="71">
        <f t="shared" si="50"/>
        <v>3</v>
      </c>
      <c r="O548" s="71">
        <f t="shared" si="51"/>
        <v>1</v>
      </c>
      <c r="P548" s="71">
        <f t="shared" si="52"/>
        <v>3</v>
      </c>
      <c r="Q548" s="298">
        <f t="shared" si="53"/>
        <v>0</v>
      </c>
      <c r="R548" s="71">
        <f t="shared" si="54"/>
        <v>0</v>
      </c>
      <c r="S548" s="71">
        <f t="shared" si="55"/>
        <v>0</v>
      </c>
      <c r="T548" s="71">
        <f t="shared" si="56"/>
        <v>0</v>
      </c>
      <c r="X548" s="71">
        <f t="shared" si="57"/>
        <v>5</v>
      </c>
    </row>
    <row r="549" spans="1:24">
      <c r="A549" s="71" t="str">
        <f t="shared" si="59"/>
        <v>潍坊</v>
      </c>
      <c r="B549" s="71">
        <f t="shared" si="59"/>
        <v>34</v>
      </c>
      <c r="C549" s="71" t="str">
        <f t="shared" si="59"/>
        <v>山东华汇家居科技有限公司</v>
      </c>
      <c r="D549" s="287">
        <f t="shared" si="45"/>
        <v>34.1966710526316</v>
      </c>
      <c r="E549" s="288" t="str">
        <f t="shared" si="46"/>
        <v>2</v>
      </c>
      <c r="F549" s="289" t="str">
        <f t="shared" si="46"/>
        <v>2</v>
      </c>
      <c r="I549" s="71">
        <f t="shared" si="47"/>
        <v>9</v>
      </c>
      <c r="J549" s="296">
        <f t="shared" si="48"/>
        <v>6.02625</v>
      </c>
      <c r="K549" s="296">
        <f t="shared" si="49"/>
        <v>3.17042105263158</v>
      </c>
      <c r="L549" s="296"/>
      <c r="M549" s="71">
        <f t="shared" si="50"/>
        <v>5</v>
      </c>
      <c r="O549" s="71">
        <f t="shared" si="51"/>
        <v>3</v>
      </c>
      <c r="P549" s="71">
        <f t="shared" si="52"/>
        <v>3</v>
      </c>
      <c r="Q549" s="298">
        <f t="shared" si="53"/>
        <v>0</v>
      </c>
      <c r="R549" s="71">
        <f t="shared" si="54"/>
        <v>0</v>
      </c>
      <c r="S549" s="71">
        <f t="shared" si="55"/>
        <v>0</v>
      </c>
      <c r="T549" s="71">
        <f t="shared" si="56"/>
        <v>0</v>
      </c>
      <c r="X549" s="71">
        <f t="shared" si="57"/>
        <v>5</v>
      </c>
    </row>
    <row r="550" spans="1:24">
      <c r="A550" s="71" t="str">
        <f t="shared" si="59"/>
        <v>潍坊</v>
      </c>
      <c r="B550" s="71">
        <f t="shared" si="59"/>
        <v>35</v>
      </c>
      <c r="C550" s="71" t="str">
        <f t="shared" si="59"/>
        <v>华创机器人制造有限公司</v>
      </c>
      <c r="D550" s="287">
        <f t="shared" si="45"/>
        <v>45.9571710526316</v>
      </c>
      <c r="E550" s="288" t="str">
        <f t="shared" si="46"/>
        <v>1</v>
      </c>
      <c r="F550" s="289" t="str">
        <f t="shared" si="46"/>
        <v>机器人</v>
      </c>
      <c r="I550" s="71">
        <f t="shared" si="47"/>
        <v>12</v>
      </c>
      <c r="J550" s="296">
        <f t="shared" si="48"/>
        <v>14.10875</v>
      </c>
      <c r="K550" s="296">
        <f t="shared" si="49"/>
        <v>3.84842105263158</v>
      </c>
      <c r="L550" s="296"/>
      <c r="M550" s="71">
        <f t="shared" si="50"/>
        <v>5</v>
      </c>
      <c r="O550" s="71">
        <f t="shared" si="51"/>
        <v>1</v>
      </c>
      <c r="P550" s="71">
        <f t="shared" si="52"/>
        <v>0</v>
      </c>
      <c r="Q550" s="298">
        <f t="shared" si="53"/>
        <v>5</v>
      </c>
      <c r="R550" s="71">
        <f t="shared" si="54"/>
        <v>0</v>
      </c>
      <c r="S550" s="71">
        <f t="shared" si="55"/>
        <v>5</v>
      </c>
      <c r="T550" s="71">
        <f t="shared" si="56"/>
        <v>0</v>
      </c>
      <c r="X550" s="71">
        <f t="shared" si="57"/>
        <v>5</v>
      </c>
    </row>
    <row r="551" spans="1:24">
      <c r="A551" s="71" t="str">
        <f t="shared" si="59"/>
        <v>潍坊</v>
      </c>
      <c r="B551" s="71">
        <f t="shared" si="59"/>
        <v>36</v>
      </c>
      <c r="C551" s="71" t="str">
        <f t="shared" si="59"/>
        <v>山东宏恒达防水材料工程有限公司</v>
      </c>
      <c r="D551" s="287">
        <f t="shared" si="45"/>
        <v>50.5012236842105</v>
      </c>
      <c r="E551" s="288" t="str">
        <f t="shared" si="46"/>
        <v>2</v>
      </c>
      <c r="F551" s="289" t="str">
        <f t="shared" si="46"/>
        <v>2</v>
      </c>
      <c r="I551" s="71">
        <f t="shared" si="47"/>
        <v>18</v>
      </c>
      <c r="J551" s="296">
        <f t="shared" si="48"/>
        <v>6.29375</v>
      </c>
      <c r="K551" s="296">
        <f t="shared" si="49"/>
        <v>3.20747368421053</v>
      </c>
      <c r="L551" s="296"/>
      <c r="M551" s="71">
        <f t="shared" si="50"/>
        <v>0</v>
      </c>
      <c r="O551" s="71">
        <f t="shared" si="51"/>
        <v>3</v>
      </c>
      <c r="P551" s="71">
        <f t="shared" si="52"/>
        <v>5</v>
      </c>
      <c r="Q551" s="298">
        <f t="shared" si="53"/>
        <v>0</v>
      </c>
      <c r="R551" s="71">
        <f t="shared" si="54"/>
        <v>0</v>
      </c>
      <c r="S551" s="71">
        <f t="shared" si="55"/>
        <v>0</v>
      </c>
      <c r="T551" s="71">
        <f t="shared" si="56"/>
        <v>10</v>
      </c>
      <c r="X551" s="71">
        <f t="shared" si="57"/>
        <v>5</v>
      </c>
    </row>
    <row r="552" spans="1:24">
      <c r="A552" s="71" t="str">
        <f t="shared" si="59"/>
        <v>潍坊</v>
      </c>
      <c r="B552" s="71">
        <f t="shared" si="59"/>
        <v>37</v>
      </c>
      <c r="C552" s="71" t="str">
        <f t="shared" si="59"/>
        <v>山东埃尔派粉体科技股份有限公司</v>
      </c>
      <c r="D552" s="287">
        <f t="shared" si="45"/>
        <v>42.2614605263158</v>
      </c>
      <c r="E552" s="288" t="str">
        <f t="shared" si="46"/>
        <v>2</v>
      </c>
      <c r="F552" s="289" t="str">
        <f t="shared" si="46"/>
        <v>2</v>
      </c>
      <c r="I552" s="71">
        <f t="shared" si="47"/>
        <v>5</v>
      </c>
      <c r="J552" s="296">
        <f t="shared" si="48"/>
        <v>8.17125</v>
      </c>
      <c r="K552" s="296">
        <f t="shared" si="49"/>
        <v>3.09021052631579</v>
      </c>
      <c r="L552" s="296"/>
      <c r="M552" s="71">
        <f t="shared" si="50"/>
        <v>5</v>
      </c>
      <c r="O552" s="71">
        <f t="shared" si="51"/>
        <v>3</v>
      </c>
      <c r="P552" s="71">
        <f t="shared" si="52"/>
        <v>3</v>
      </c>
      <c r="Q552" s="298">
        <f t="shared" si="53"/>
        <v>5</v>
      </c>
      <c r="R552" s="71">
        <f t="shared" si="54"/>
        <v>0</v>
      </c>
      <c r="S552" s="71">
        <f t="shared" si="55"/>
        <v>5</v>
      </c>
      <c r="T552" s="71">
        <f t="shared" si="56"/>
        <v>0</v>
      </c>
      <c r="X552" s="71">
        <f t="shared" si="57"/>
        <v>10</v>
      </c>
    </row>
    <row r="553" spans="1:24">
      <c r="A553" s="71" t="str">
        <f t="shared" si="59"/>
        <v>潍坊</v>
      </c>
      <c r="B553" s="71">
        <f t="shared" si="59"/>
        <v>38</v>
      </c>
      <c r="C553" s="71" t="str">
        <f t="shared" si="59"/>
        <v>潍坊鑫安金具有限公司</v>
      </c>
      <c r="D553" s="287">
        <f t="shared" si="45"/>
        <v>28.975</v>
      </c>
      <c r="E553" s="288" t="str">
        <f t="shared" si="46"/>
        <v>2</v>
      </c>
      <c r="F553" s="289" t="str">
        <f t="shared" si="46"/>
        <v>2</v>
      </c>
      <c r="I553" s="71">
        <f t="shared" si="47"/>
        <v>9</v>
      </c>
      <c r="J553" s="296">
        <f t="shared" si="48"/>
        <v>8.975</v>
      </c>
      <c r="K553" s="296">
        <f t="shared" si="49"/>
        <v>7</v>
      </c>
      <c r="L553" s="296"/>
      <c r="M553" s="71">
        <f t="shared" si="50"/>
        <v>3</v>
      </c>
      <c r="O553" s="71">
        <f t="shared" si="51"/>
        <v>1</v>
      </c>
      <c r="P553" s="71">
        <f t="shared" si="52"/>
        <v>0</v>
      </c>
      <c r="Q553" s="298">
        <f t="shared" si="53"/>
        <v>0</v>
      </c>
      <c r="R553" s="71">
        <f t="shared" si="54"/>
        <v>0</v>
      </c>
      <c r="S553" s="71">
        <f t="shared" si="55"/>
        <v>0</v>
      </c>
      <c r="T553" s="71">
        <f t="shared" si="56"/>
        <v>0</v>
      </c>
      <c r="X553" s="71">
        <f t="shared" si="57"/>
        <v>0</v>
      </c>
    </row>
    <row r="554" spans="1:24">
      <c r="A554" s="71" t="str">
        <f t="shared" si="59"/>
        <v>潍坊</v>
      </c>
      <c r="B554" s="71">
        <f t="shared" si="59"/>
        <v>39</v>
      </c>
      <c r="C554" s="71" t="str">
        <f t="shared" si="59"/>
        <v>山东华安铁塔有限公司</v>
      </c>
      <c r="D554" s="287">
        <f t="shared" si="45"/>
        <v>33.6521315789474</v>
      </c>
      <c r="E554" s="288" t="str">
        <f t="shared" si="46"/>
        <v>2</v>
      </c>
      <c r="F554" s="289" t="str">
        <f t="shared" si="46"/>
        <v>2</v>
      </c>
      <c r="I554" s="71">
        <f t="shared" si="47"/>
        <v>18</v>
      </c>
      <c r="J554" s="296">
        <f t="shared" si="48"/>
        <v>6.3975</v>
      </c>
      <c r="K554" s="296">
        <f t="shared" si="49"/>
        <v>3.25463157894737</v>
      </c>
      <c r="L554" s="296"/>
      <c r="M554" s="71">
        <f t="shared" si="50"/>
        <v>0</v>
      </c>
      <c r="O554" s="71">
        <f t="shared" si="51"/>
        <v>1</v>
      </c>
      <c r="P554" s="71">
        <f t="shared" si="52"/>
        <v>0</v>
      </c>
      <c r="Q554" s="298">
        <f t="shared" si="53"/>
        <v>0</v>
      </c>
      <c r="R554" s="71">
        <f t="shared" si="54"/>
        <v>5</v>
      </c>
      <c r="S554" s="71">
        <f t="shared" si="55"/>
        <v>5</v>
      </c>
      <c r="T554" s="71">
        <f t="shared" si="56"/>
        <v>0</v>
      </c>
      <c r="X554" s="71">
        <f t="shared" si="57"/>
        <v>0</v>
      </c>
    </row>
    <row r="555" spans="1:24">
      <c r="A555" s="71" t="str">
        <f t="shared" ref="A555:C574" si="60">A185</f>
        <v>潍坊</v>
      </c>
      <c r="B555" s="71">
        <f t="shared" si="60"/>
        <v>40</v>
      </c>
      <c r="C555" s="71" t="str">
        <f t="shared" si="60"/>
        <v>潍坊市正泰防水材料有限公司</v>
      </c>
      <c r="D555" s="287">
        <f t="shared" si="45"/>
        <v>53.1689868421053</v>
      </c>
      <c r="E555" s="288" t="str">
        <f t="shared" si="46"/>
        <v>2</v>
      </c>
      <c r="F555" s="289" t="str">
        <f t="shared" si="46"/>
        <v>2</v>
      </c>
      <c r="I555" s="71">
        <f t="shared" si="47"/>
        <v>12</v>
      </c>
      <c r="J555" s="296">
        <f t="shared" si="48"/>
        <v>8.91625</v>
      </c>
      <c r="K555" s="296">
        <f t="shared" si="49"/>
        <v>3.25273684210526</v>
      </c>
      <c r="L555" s="296"/>
      <c r="M555" s="71">
        <f t="shared" si="50"/>
        <v>3</v>
      </c>
      <c r="O555" s="71">
        <f t="shared" si="51"/>
        <v>1</v>
      </c>
      <c r="P555" s="71">
        <f t="shared" si="52"/>
        <v>0</v>
      </c>
      <c r="Q555" s="298">
        <f t="shared" si="53"/>
        <v>10</v>
      </c>
      <c r="R555" s="71">
        <f t="shared" si="54"/>
        <v>0</v>
      </c>
      <c r="S555" s="71">
        <f t="shared" si="55"/>
        <v>10</v>
      </c>
      <c r="T555" s="71">
        <f t="shared" si="56"/>
        <v>10</v>
      </c>
      <c r="X555" s="71">
        <f t="shared" si="57"/>
        <v>5</v>
      </c>
    </row>
    <row r="556" spans="1:24">
      <c r="A556" s="71" t="str">
        <f t="shared" si="60"/>
        <v>潍坊</v>
      </c>
      <c r="B556" s="71">
        <f t="shared" si="60"/>
        <v>41</v>
      </c>
      <c r="C556" s="71" t="str">
        <f t="shared" si="60"/>
        <v>山东仙普爱瑞科技股份呢有限公司</v>
      </c>
      <c r="D556" s="287">
        <f t="shared" si="45"/>
        <v>36.2509078947368</v>
      </c>
      <c r="E556" s="288" t="str">
        <f t="shared" si="46"/>
        <v>1</v>
      </c>
      <c r="F556" s="289" t="str">
        <f t="shared" si="46"/>
        <v>生物工程和生物健康</v>
      </c>
      <c r="I556" s="71">
        <f t="shared" si="47"/>
        <v>3</v>
      </c>
      <c r="J556" s="296">
        <f t="shared" si="48"/>
        <v>9.87375</v>
      </c>
      <c r="K556" s="296">
        <f t="shared" si="49"/>
        <v>3.37715789473684</v>
      </c>
      <c r="L556" s="296"/>
      <c r="M556" s="71">
        <f t="shared" si="50"/>
        <v>5</v>
      </c>
      <c r="O556" s="71">
        <f t="shared" si="51"/>
        <v>5</v>
      </c>
      <c r="P556" s="71">
        <f t="shared" si="52"/>
        <v>0</v>
      </c>
      <c r="Q556" s="298">
        <f t="shared" si="53"/>
        <v>5</v>
      </c>
      <c r="R556" s="71">
        <f t="shared" si="54"/>
        <v>0</v>
      </c>
      <c r="S556" s="71">
        <f t="shared" si="55"/>
        <v>5</v>
      </c>
      <c r="T556" s="71">
        <f t="shared" si="56"/>
        <v>0</v>
      </c>
      <c r="X556" s="71">
        <f t="shared" si="57"/>
        <v>5</v>
      </c>
    </row>
    <row r="557" spans="1:24">
      <c r="A557" s="71" t="str">
        <f t="shared" si="60"/>
        <v>潍坊</v>
      </c>
      <c r="B557" s="71">
        <f t="shared" si="60"/>
        <v>42</v>
      </c>
      <c r="C557" s="71" t="str">
        <f t="shared" si="60"/>
        <v>博杜安（潍坊）动力有限公司</v>
      </c>
      <c r="D557" s="287">
        <f t="shared" si="45"/>
        <v>30.1990789473684</v>
      </c>
      <c r="E557" s="288" t="str">
        <f t="shared" si="46"/>
        <v>2</v>
      </c>
      <c r="F557" s="289" t="str">
        <f t="shared" si="46"/>
        <v>2</v>
      </c>
      <c r="I557" s="71">
        <f t="shared" si="47"/>
        <v>9</v>
      </c>
      <c r="J557" s="296">
        <f t="shared" si="48"/>
        <v>6.8875</v>
      </c>
      <c r="K557" s="296">
        <f t="shared" si="49"/>
        <v>3.31157894736842</v>
      </c>
      <c r="L557" s="296"/>
      <c r="M557" s="71">
        <f t="shared" si="50"/>
        <v>5</v>
      </c>
      <c r="O557" s="71">
        <f t="shared" si="51"/>
        <v>1</v>
      </c>
      <c r="P557" s="71">
        <f t="shared" si="52"/>
        <v>0</v>
      </c>
      <c r="Q557" s="298">
        <f t="shared" si="53"/>
        <v>5</v>
      </c>
      <c r="R557" s="71">
        <f t="shared" si="54"/>
        <v>0</v>
      </c>
      <c r="S557" s="71">
        <f t="shared" si="55"/>
        <v>5</v>
      </c>
      <c r="T557" s="71">
        <f t="shared" si="56"/>
        <v>0</v>
      </c>
      <c r="X557" s="71">
        <f t="shared" si="57"/>
        <v>0</v>
      </c>
    </row>
    <row r="558" spans="1:24">
      <c r="A558" s="71" t="str">
        <f t="shared" si="60"/>
        <v>潍坊</v>
      </c>
      <c r="B558" s="71">
        <f t="shared" si="60"/>
        <v>43</v>
      </c>
      <c r="C558" s="71" t="str">
        <f t="shared" si="60"/>
        <v>青州荣美尔生物科技股份有限公司</v>
      </c>
      <c r="D558" s="287">
        <f t="shared" si="45"/>
        <v>29.3010526315789</v>
      </c>
      <c r="E558" s="288" t="str">
        <f t="shared" si="46"/>
        <v>1</v>
      </c>
      <c r="F558" s="289" t="str">
        <f t="shared" si="46"/>
        <v>生物工程和生物健康</v>
      </c>
      <c r="I558" s="71">
        <f t="shared" si="47"/>
        <v>3</v>
      </c>
      <c r="J558" s="296">
        <f t="shared" si="48"/>
        <v>0</v>
      </c>
      <c r="K558" s="296">
        <f t="shared" si="49"/>
        <v>3.30105263157895</v>
      </c>
      <c r="L558" s="296"/>
      <c r="M558" s="71">
        <f t="shared" si="50"/>
        <v>5</v>
      </c>
      <c r="O558" s="71">
        <f t="shared" si="51"/>
        <v>3</v>
      </c>
      <c r="P558" s="71">
        <f t="shared" si="52"/>
        <v>5</v>
      </c>
      <c r="Q558" s="298">
        <f t="shared" si="53"/>
        <v>5</v>
      </c>
      <c r="R558" s="71">
        <f t="shared" si="54"/>
        <v>0</v>
      </c>
      <c r="S558" s="71">
        <f t="shared" si="55"/>
        <v>5</v>
      </c>
      <c r="T558" s="71">
        <f t="shared" si="56"/>
        <v>5</v>
      </c>
      <c r="X558" s="71">
        <f t="shared" si="57"/>
        <v>0</v>
      </c>
    </row>
    <row r="559" spans="1:24">
      <c r="A559" s="71" t="str">
        <f t="shared" si="60"/>
        <v>潍坊</v>
      </c>
      <c r="B559" s="71">
        <f t="shared" si="60"/>
        <v>44</v>
      </c>
      <c r="C559" s="71" t="str">
        <f t="shared" si="60"/>
        <v>寿光市东方无纺布有限公司</v>
      </c>
      <c r="D559" s="287">
        <f t="shared" si="45"/>
        <v>35.5315789473684</v>
      </c>
      <c r="E559" s="288" t="str">
        <f t="shared" si="46"/>
        <v>2</v>
      </c>
      <c r="F559" s="289" t="str">
        <f t="shared" si="46"/>
        <v>2</v>
      </c>
      <c r="I559" s="71">
        <f t="shared" si="47"/>
        <v>15</v>
      </c>
      <c r="J559" s="296">
        <f t="shared" si="48"/>
        <v>6.4</v>
      </c>
      <c r="K559" s="296">
        <f t="shared" si="49"/>
        <v>3.13157894736842</v>
      </c>
      <c r="L559" s="296"/>
      <c r="M559" s="71">
        <f t="shared" si="50"/>
        <v>3</v>
      </c>
      <c r="O559" s="71">
        <f t="shared" si="51"/>
        <v>3</v>
      </c>
      <c r="P559" s="71">
        <f t="shared" si="52"/>
        <v>0</v>
      </c>
      <c r="Q559" s="298">
        <f t="shared" si="53"/>
        <v>0</v>
      </c>
      <c r="R559" s="71">
        <f t="shared" si="54"/>
        <v>0</v>
      </c>
      <c r="S559" s="71">
        <f t="shared" si="55"/>
        <v>0</v>
      </c>
      <c r="T559" s="71">
        <f t="shared" si="56"/>
        <v>0</v>
      </c>
      <c r="X559" s="71">
        <f t="shared" si="57"/>
        <v>5</v>
      </c>
    </row>
    <row r="560" spans="1:24">
      <c r="A560" s="71" t="str">
        <f t="shared" si="60"/>
        <v>潍坊</v>
      </c>
      <c r="B560" s="71">
        <f t="shared" si="60"/>
        <v>45</v>
      </c>
      <c r="C560" s="71" t="str">
        <f t="shared" si="60"/>
        <v>山东中坤石油科技股份有限公司</v>
      </c>
      <c r="D560" s="287">
        <f t="shared" si="45"/>
        <v>27.9864473684211</v>
      </c>
      <c r="E560" s="288" t="str">
        <f t="shared" si="46"/>
        <v>2</v>
      </c>
      <c r="F560" s="289" t="str">
        <f t="shared" si="46"/>
        <v>2</v>
      </c>
      <c r="I560" s="71">
        <f t="shared" si="47"/>
        <v>5</v>
      </c>
      <c r="J560" s="296">
        <f t="shared" si="48"/>
        <v>6.7875</v>
      </c>
      <c r="K560" s="296">
        <f t="shared" si="49"/>
        <v>3.19894736842105</v>
      </c>
      <c r="L560" s="296"/>
      <c r="M560" s="71">
        <f t="shared" si="50"/>
        <v>5</v>
      </c>
      <c r="O560" s="71">
        <f t="shared" si="51"/>
        <v>3</v>
      </c>
      <c r="P560" s="71">
        <f t="shared" si="52"/>
        <v>0</v>
      </c>
      <c r="Q560" s="298">
        <f t="shared" si="53"/>
        <v>0</v>
      </c>
      <c r="R560" s="71">
        <f t="shared" si="54"/>
        <v>0</v>
      </c>
      <c r="S560" s="71">
        <f t="shared" si="55"/>
        <v>0</v>
      </c>
      <c r="T560" s="71">
        <f t="shared" si="56"/>
        <v>0</v>
      </c>
      <c r="X560" s="71">
        <f t="shared" si="57"/>
        <v>5</v>
      </c>
    </row>
    <row r="561" spans="1:24">
      <c r="A561" s="71" t="str">
        <f t="shared" si="60"/>
        <v>潍坊</v>
      </c>
      <c r="B561" s="71">
        <f t="shared" si="60"/>
        <v>46</v>
      </c>
      <c r="C561" s="71" t="str">
        <f t="shared" si="60"/>
        <v>山东潍科软件科技有限公司</v>
      </c>
      <c r="D561" s="287">
        <f t="shared" si="45"/>
        <v>37.53875</v>
      </c>
      <c r="E561" s="288" t="str">
        <f t="shared" si="46"/>
        <v>1</v>
      </c>
      <c r="F561" s="289" t="str">
        <f t="shared" si="46"/>
        <v>信息技术</v>
      </c>
      <c r="I561" s="71">
        <f t="shared" si="47"/>
        <v>5</v>
      </c>
      <c r="J561" s="296">
        <f t="shared" si="48"/>
        <v>7.53875</v>
      </c>
      <c r="K561" s="296">
        <f t="shared" si="49"/>
        <v>0</v>
      </c>
      <c r="L561" s="296"/>
      <c r="M561" s="71">
        <f t="shared" si="50"/>
        <v>5</v>
      </c>
      <c r="O561" s="71">
        <f t="shared" si="51"/>
        <v>5</v>
      </c>
      <c r="P561" s="71">
        <f t="shared" si="52"/>
        <v>0</v>
      </c>
      <c r="Q561" s="298">
        <f t="shared" si="53"/>
        <v>0</v>
      </c>
      <c r="R561" s="71">
        <f t="shared" si="54"/>
        <v>10</v>
      </c>
      <c r="S561" s="71">
        <f t="shared" si="55"/>
        <v>10</v>
      </c>
      <c r="T561" s="71">
        <f t="shared" si="56"/>
        <v>0</v>
      </c>
      <c r="X561" s="71">
        <f t="shared" si="57"/>
        <v>5</v>
      </c>
    </row>
    <row r="562" spans="1:24">
      <c r="A562" s="71" t="str">
        <f t="shared" si="60"/>
        <v>潍坊</v>
      </c>
      <c r="B562" s="71">
        <f t="shared" si="60"/>
        <v>47</v>
      </c>
      <c r="C562" s="71" t="str">
        <f t="shared" si="60"/>
        <v>山东省皓隆环境科技有限公司</v>
      </c>
      <c r="D562" s="287">
        <f t="shared" si="45"/>
        <v>23.7734342105263</v>
      </c>
      <c r="E562" s="288" t="str">
        <f t="shared" si="46"/>
        <v>1</v>
      </c>
      <c r="F562" s="289" t="str">
        <f t="shared" si="46"/>
        <v>节能环保</v>
      </c>
      <c r="I562" s="71">
        <f t="shared" si="47"/>
        <v>3</v>
      </c>
      <c r="J562" s="296">
        <f t="shared" si="48"/>
        <v>7.45375</v>
      </c>
      <c r="K562" s="296">
        <f t="shared" si="49"/>
        <v>3.31968421052632</v>
      </c>
      <c r="L562" s="296"/>
      <c r="M562" s="71">
        <f t="shared" si="50"/>
        <v>5</v>
      </c>
      <c r="O562" s="71">
        <f t="shared" si="51"/>
        <v>5</v>
      </c>
      <c r="P562" s="71">
        <f t="shared" si="52"/>
        <v>0</v>
      </c>
      <c r="Q562" s="298">
        <f t="shared" si="53"/>
        <v>0</v>
      </c>
      <c r="R562" s="71">
        <f t="shared" si="54"/>
        <v>0</v>
      </c>
      <c r="S562" s="71">
        <f t="shared" si="55"/>
        <v>0</v>
      </c>
      <c r="T562" s="71">
        <f t="shared" si="56"/>
        <v>0</v>
      </c>
      <c r="X562" s="71">
        <f t="shared" si="57"/>
        <v>0</v>
      </c>
    </row>
    <row r="563" spans="1:24">
      <c r="A563" s="71" t="str">
        <f t="shared" si="60"/>
        <v>潍坊</v>
      </c>
      <c r="B563" s="71">
        <f t="shared" si="60"/>
        <v>48</v>
      </c>
      <c r="C563" s="71" t="str">
        <f t="shared" si="60"/>
        <v>山东菲特自控阀门制造有限公司</v>
      </c>
      <c r="D563" s="287">
        <f t="shared" si="45"/>
        <v>26.73</v>
      </c>
      <c r="E563" s="288" t="str">
        <f t="shared" si="46"/>
        <v>2</v>
      </c>
      <c r="F563" s="289" t="str">
        <f t="shared" si="46"/>
        <v>2</v>
      </c>
      <c r="I563" s="71">
        <f t="shared" si="47"/>
        <v>3</v>
      </c>
      <c r="J563" s="296">
        <f t="shared" si="48"/>
        <v>7.73</v>
      </c>
      <c r="K563" s="296">
        <f t="shared" si="49"/>
        <v>0</v>
      </c>
      <c r="L563" s="296"/>
      <c r="M563" s="71">
        <f t="shared" si="50"/>
        <v>5</v>
      </c>
      <c r="O563" s="71">
        <f t="shared" si="51"/>
        <v>3</v>
      </c>
      <c r="P563" s="71">
        <f t="shared" si="52"/>
        <v>3</v>
      </c>
      <c r="Q563" s="298">
        <f t="shared" si="53"/>
        <v>0</v>
      </c>
      <c r="R563" s="71">
        <f t="shared" si="54"/>
        <v>0</v>
      </c>
      <c r="S563" s="71">
        <f t="shared" si="55"/>
        <v>0</v>
      </c>
      <c r="T563" s="71">
        <f t="shared" si="56"/>
        <v>0</v>
      </c>
      <c r="X563" s="71">
        <f t="shared" si="57"/>
        <v>5</v>
      </c>
    </row>
    <row r="564" spans="1:24">
      <c r="A564" s="71" t="str">
        <f t="shared" si="60"/>
        <v>潍坊</v>
      </c>
      <c r="B564" s="71">
        <f t="shared" si="60"/>
        <v>49</v>
      </c>
      <c r="C564" s="71" t="str">
        <f t="shared" si="60"/>
        <v>潍坊联兴新材料科技股份有限公司</v>
      </c>
      <c r="D564" s="287">
        <f t="shared" si="45"/>
        <v>52.6389473684211</v>
      </c>
      <c r="E564" s="288" t="str">
        <f t="shared" si="46"/>
        <v>1</v>
      </c>
      <c r="F564" s="289" t="str">
        <f t="shared" si="46"/>
        <v>新型材料</v>
      </c>
      <c r="I564" s="71">
        <f t="shared" si="47"/>
        <v>18</v>
      </c>
      <c r="J564" s="296">
        <f t="shared" si="48"/>
        <v>0</v>
      </c>
      <c r="K564" s="296">
        <f t="shared" si="49"/>
        <v>5.63894736842105</v>
      </c>
      <c r="L564" s="296"/>
      <c r="M564" s="71">
        <f t="shared" si="50"/>
        <v>3</v>
      </c>
      <c r="O564" s="71">
        <f t="shared" si="51"/>
        <v>3</v>
      </c>
      <c r="P564" s="71">
        <f t="shared" si="52"/>
        <v>3</v>
      </c>
      <c r="Q564" s="298">
        <f t="shared" si="53"/>
        <v>15</v>
      </c>
      <c r="R564" s="71">
        <f t="shared" si="54"/>
        <v>0</v>
      </c>
      <c r="S564" s="71">
        <f t="shared" si="55"/>
        <v>15</v>
      </c>
      <c r="T564" s="71">
        <f t="shared" si="56"/>
        <v>0</v>
      </c>
      <c r="X564" s="71">
        <f t="shared" si="57"/>
        <v>5</v>
      </c>
    </row>
    <row r="565" spans="1:24">
      <c r="A565" s="71" t="str">
        <f t="shared" si="60"/>
        <v>潍坊</v>
      </c>
      <c r="B565" s="71">
        <f t="shared" si="60"/>
        <v>50</v>
      </c>
      <c r="C565" s="71" t="str">
        <f t="shared" si="60"/>
        <v>潍坊瑞驰汽车系统有限公司</v>
      </c>
      <c r="D565" s="287">
        <f t="shared" si="45"/>
        <v>29</v>
      </c>
      <c r="E565" s="288" t="str">
        <f t="shared" si="46"/>
        <v>1</v>
      </c>
      <c r="F565" s="289" t="str">
        <f t="shared" si="46"/>
        <v>新型能源</v>
      </c>
      <c r="I565" s="71">
        <f t="shared" si="47"/>
        <v>18</v>
      </c>
      <c r="J565" s="296">
        <f t="shared" si="48"/>
        <v>0</v>
      </c>
      <c r="K565" s="296">
        <f t="shared" si="49"/>
        <v>0</v>
      </c>
      <c r="L565" s="296"/>
      <c r="M565" s="71">
        <f t="shared" si="50"/>
        <v>0</v>
      </c>
      <c r="O565" s="71">
        <f t="shared" si="51"/>
        <v>1</v>
      </c>
      <c r="P565" s="71">
        <f t="shared" si="52"/>
        <v>0</v>
      </c>
      <c r="Q565" s="298">
        <f t="shared" si="53"/>
        <v>5</v>
      </c>
      <c r="R565" s="71">
        <f t="shared" si="54"/>
        <v>0</v>
      </c>
      <c r="S565" s="71">
        <f t="shared" si="55"/>
        <v>5</v>
      </c>
      <c r="T565" s="71">
        <f t="shared" si="56"/>
        <v>0</v>
      </c>
      <c r="X565" s="71">
        <f t="shared" si="57"/>
        <v>5</v>
      </c>
    </row>
    <row r="566" spans="1:24">
      <c r="A566" s="71" t="str">
        <f t="shared" si="60"/>
        <v>潍坊</v>
      </c>
      <c r="B566" s="71">
        <f t="shared" si="60"/>
        <v>51</v>
      </c>
      <c r="C566" s="71" t="str">
        <f t="shared" si="60"/>
        <v>山东匠造检测有限公司</v>
      </c>
      <c r="D566" s="287">
        <f t="shared" si="45"/>
        <v>26.4210526315789</v>
      </c>
      <c r="E566" s="288" t="str">
        <f t="shared" si="46"/>
        <v>2</v>
      </c>
      <c r="F566" s="289" t="str">
        <f t="shared" si="46"/>
        <v>2</v>
      </c>
      <c r="I566" s="71">
        <f t="shared" si="47"/>
        <v>1</v>
      </c>
      <c r="J566" s="296">
        <f t="shared" si="48"/>
        <v>15</v>
      </c>
      <c r="K566" s="296">
        <f t="shared" si="49"/>
        <v>6.42105263157895</v>
      </c>
      <c r="L566" s="296"/>
      <c r="M566" s="71">
        <f t="shared" si="50"/>
        <v>3</v>
      </c>
      <c r="O566" s="71">
        <f t="shared" si="51"/>
        <v>1</v>
      </c>
      <c r="P566" s="71">
        <f t="shared" si="52"/>
        <v>0</v>
      </c>
      <c r="Q566" s="298">
        <f t="shared" si="53"/>
        <v>0</v>
      </c>
      <c r="R566" s="71">
        <f t="shared" si="54"/>
        <v>0</v>
      </c>
      <c r="S566" s="71">
        <f t="shared" si="55"/>
        <v>0</v>
      </c>
      <c r="T566" s="71">
        <f t="shared" si="56"/>
        <v>0</v>
      </c>
      <c r="X566" s="71">
        <f t="shared" si="57"/>
        <v>0</v>
      </c>
    </row>
    <row r="567" spans="1:24">
      <c r="A567" s="71" t="str">
        <f t="shared" si="60"/>
        <v>潍坊</v>
      </c>
      <c r="B567" s="71">
        <f t="shared" si="60"/>
        <v>52</v>
      </c>
      <c r="C567" s="71" t="str">
        <f t="shared" si="60"/>
        <v>山东环球软件股份有限公司</v>
      </c>
      <c r="D567" s="287">
        <f t="shared" si="45"/>
        <v>45.975</v>
      </c>
      <c r="E567" s="288" t="str">
        <f t="shared" si="46"/>
        <v>1</v>
      </c>
      <c r="F567" s="289" t="str">
        <f t="shared" si="46"/>
        <v>信息技术</v>
      </c>
      <c r="I567" s="71">
        <f t="shared" si="47"/>
        <v>1</v>
      </c>
      <c r="J567" s="296">
        <f t="shared" si="48"/>
        <v>14.975</v>
      </c>
      <c r="K567" s="296">
        <f t="shared" si="49"/>
        <v>0</v>
      </c>
      <c r="L567" s="296"/>
      <c r="M567" s="71">
        <f t="shared" si="50"/>
        <v>5</v>
      </c>
      <c r="O567" s="71">
        <f t="shared" si="51"/>
        <v>5</v>
      </c>
      <c r="P567" s="71">
        <f t="shared" si="52"/>
        <v>0</v>
      </c>
      <c r="Q567" s="298">
        <f t="shared" si="53"/>
        <v>0</v>
      </c>
      <c r="R567" s="71">
        <f t="shared" si="54"/>
        <v>15</v>
      </c>
      <c r="S567" s="71">
        <f t="shared" si="55"/>
        <v>15</v>
      </c>
      <c r="T567" s="71">
        <f t="shared" si="56"/>
        <v>0</v>
      </c>
      <c r="X567" s="71">
        <f t="shared" si="57"/>
        <v>5</v>
      </c>
    </row>
    <row r="568" spans="1:24">
      <c r="A568" s="71" t="str">
        <f t="shared" si="60"/>
        <v>潍坊</v>
      </c>
      <c r="B568" s="71">
        <f t="shared" si="60"/>
        <v>53</v>
      </c>
      <c r="C568" s="71" t="str">
        <f t="shared" si="60"/>
        <v>山东力创模具股份有限公司</v>
      </c>
      <c r="D568" s="287">
        <f t="shared" ref="D568:D631" si="61">I568+J568+K568+M568+O568+P568+S568+T568+X568</f>
        <v>33</v>
      </c>
      <c r="E568" s="288" t="str">
        <f t="shared" ref="E568:F631" si="62">E198</f>
        <v>2</v>
      </c>
      <c r="F568" s="289" t="str">
        <f t="shared" si="62"/>
        <v>2</v>
      </c>
      <c r="I568" s="71">
        <f t="shared" ref="I568:I631" si="63">IF(I198&lt;2000,1,IF(I198&lt;5000,3,IF(I198&lt;10000,5,IF(I198&lt;20000,9,IF(I198&lt;30000,12,IF(I198&lt;40000,15,18))))))</f>
        <v>3</v>
      </c>
      <c r="J568" s="296">
        <f t="shared" ref="J568:J631" si="64">IF(J198&lt;20,0,IF(J198=20,5,IF(J198&gt;=100,15,5+(J198-20)/80*10)))</f>
        <v>15</v>
      </c>
      <c r="K568" s="296">
        <f t="shared" ref="K568:K631" si="65">IF(K198&lt;20,0,IF(K198=20,3,IF(K198&gt;=400,7,3+(K198-20)/380*4)))</f>
        <v>7</v>
      </c>
      <c r="L568" s="296"/>
      <c r="M568" s="71">
        <f t="shared" ref="M568:M631" si="66">IF(M198&lt;2.5,0,IF(M198&lt;=5,3,5))</f>
        <v>5</v>
      </c>
      <c r="O568" s="71">
        <f t="shared" ref="O568:O631" si="67">IF(O198&lt;20,1,IF(O198&lt;=30,3,5))</f>
        <v>3</v>
      </c>
      <c r="P568" s="71">
        <f t="shared" ref="P568:P631" si="68">IF(P198=0,0,IF(P198&lt;=3,3,5))</f>
        <v>0</v>
      </c>
      <c r="Q568" s="298">
        <f t="shared" ref="Q568:Q631" si="69">IF(Q198&lt;2,0,IF(Q198&lt;=5,5,IF(Q198&lt;=10,10,15)))</f>
        <v>0</v>
      </c>
      <c r="R568" s="71">
        <f t="shared" ref="R568:R631" si="70">IF(R198&lt;4,0,IF(R198&lt;=10,5,IF(R198&lt;=20,10,15)))</f>
        <v>0</v>
      </c>
      <c r="S568" s="71">
        <f t="shared" ref="S568:S631" si="71">IF(Q568&gt;R568,Q568,R568)</f>
        <v>0</v>
      </c>
      <c r="T568" s="71">
        <f t="shared" ref="T568:T631" si="72">IF(T198&lt;1,0,IF(T198=1,5,10))</f>
        <v>0</v>
      </c>
      <c r="X568" s="71">
        <f t="shared" ref="X568:X631" si="73">IF(X198=0,0,IF(X198&lt;=3,5,10))</f>
        <v>0</v>
      </c>
    </row>
    <row r="569" spans="1:24">
      <c r="A569" s="71" t="str">
        <f t="shared" si="60"/>
        <v>潍坊</v>
      </c>
      <c r="B569" s="71">
        <f t="shared" si="60"/>
        <v>54</v>
      </c>
      <c r="C569" s="71" t="str">
        <f t="shared" si="60"/>
        <v>山东路斯宠物食品股份有限公司</v>
      </c>
      <c r="D569" s="287">
        <f t="shared" si="61"/>
        <v>31.0373026315789</v>
      </c>
      <c r="E569" s="288" t="str">
        <f t="shared" si="62"/>
        <v>2</v>
      </c>
      <c r="F569" s="289" t="str">
        <f t="shared" si="62"/>
        <v>2</v>
      </c>
      <c r="I569" s="71">
        <f t="shared" si="63"/>
        <v>12</v>
      </c>
      <c r="J569" s="296">
        <f t="shared" si="64"/>
        <v>5.58625</v>
      </c>
      <c r="K569" s="296">
        <f t="shared" si="65"/>
        <v>4.45105263157895</v>
      </c>
      <c r="L569" s="296"/>
      <c r="M569" s="71">
        <f t="shared" si="66"/>
        <v>3</v>
      </c>
      <c r="O569" s="71">
        <f t="shared" si="67"/>
        <v>1</v>
      </c>
      <c r="P569" s="71">
        <f t="shared" si="68"/>
        <v>0</v>
      </c>
      <c r="Q569" s="298">
        <f t="shared" si="69"/>
        <v>5</v>
      </c>
      <c r="R569" s="71">
        <f t="shared" si="70"/>
        <v>0</v>
      </c>
      <c r="S569" s="71">
        <f t="shared" si="71"/>
        <v>5</v>
      </c>
      <c r="T569" s="71">
        <f t="shared" si="72"/>
        <v>0</v>
      </c>
      <c r="X569" s="71">
        <f t="shared" si="73"/>
        <v>0</v>
      </c>
    </row>
    <row r="570" spans="1:24">
      <c r="A570" s="71" t="str">
        <f t="shared" si="60"/>
        <v>潍坊</v>
      </c>
      <c r="B570" s="71">
        <f t="shared" si="60"/>
        <v>55</v>
      </c>
      <c r="C570" s="71" t="str">
        <f t="shared" si="60"/>
        <v>潍柴动力（青州）传控技术有限公司</v>
      </c>
      <c r="D570" s="287">
        <f t="shared" si="61"/>
        <v>22.3386184210526</v>
      </c>
      <c r="E570" s="288" t="str">
        <f t="shared" si="62"/>
        <v>2</v>
      </c>
      <c r="F570" s="289" t="str">
        <f t="shared" si="62"/>
        <v>2</v>
      </c>
      <c r="I570" s="71">
        <f t="shared" si="63"/>
        <v>5</v>
      </c>
      <c r="J570" s="296">
        <f t="shared" si="64"/>
        <v>7.39125</v>
      </c>
      <c r="K570" s="296">
        <f t="shared" si="65"/>
        <v>5.94736842105263</v>
      </c>
      <c r="L570" s="296"/>
      <c r="M570" s="71">
        <f t="shared" si="66"/>
        <v>3</v>
      </c>
      <c r="O570" s="71">
        <f t="shared" si="67"/>
        <v>1</v>
      </c>
      <c r="P570" s="71">
        <f t="shared" si="68"/>
        <v>0</v>
      </c>
      <c r="Q570" s="298">
        <f t="shared" si="69"/>
        <v>0</v>
      </c>
      <c r="R570" s="71">
        <f t="shared" si="70"/>
        <v>0</v>
      </c>
      <c r="S570" s="71">
        <f t="shared" si="71"/>
        <v>0</v>
      </c>
      <c r="T570" s="71">
        <f t="shared" si="72"/>
        <v>0</v>
      </c>
      <c r="X570" s="71">
        <f t="shared" si="73"/>
        <v>0</v>
      </c>
    </row>
    <row r="571" spans="1:24">
      <c r="A571" s="71" t="str">
        <f t="shared" si="60"/>
        <v>潍坊</v>
      </c>
      <c r="B571" s="71">
        <f t="shared" si="60"/>
        <v>56</v>
      </c>
      <c r="C571" s="71" t="str">
        <f t="shared" si="60"/>
        <v>山东宝龙达事业集团有限公司</v>
      </c>
      <c r="D571" s="287">
        <f t="shared" si="61"/>
        <v>57.25</v>
      </c>
      <c r="E571" s="288" t="str">
        <f t="shared" si="62"/>
        <v>1</v>
      </c>
      <c r="F571" s="289" t="str">
        <f t="shared" si="62"/>
        <v>新型材料</v>
      </c>
      <c r="I571" s="71">
        <f t="shared" si="63"/>
        <v>9</v>
      </c>
      <c r="J571" s="296">
        <f t="shared" si="64"/>
        <v>7.25</v>
      </c>
      <c r="K571" s="296">
        <f t="shared" si="65"/>
        <v>0</v>
      </c>
      <c r="L571" s="296"/>
      <c r="M571" s="71">
        <f t="shared" si="66"/>
        <v>3</v>
      </c>
      <c r="O571" s="71">
        <f t="shared" si="67"/>
        <v>5</v>
      </c>
      <c r="P571" s="71">
        <f t="shared" si="68"/>
        <v>3</v>
      </c>
      <c r="Q571" s="298">
        <f t="shared" si="69"/>
        <v>10</v>
      </c>
      <c r="R571" s="71">
        <f t="shared" si="70"/>
        <v>0</v>
      </c>
      <c r="S571" s="71">
        <f t="shared" si="71"/>
        <v>10</v>
      </c>
      <c r="T571" s="71">
        <f t="shared" si="72"/>
        <v>10</v>
      </c>
      <c r="X571" s="71">
        <f t="shared" si="73"/>
        <v>10</v>
      </c>
    </row>
    <row r="572" spans="1:24">
      <c r="A572" s="71" t="str">
        <f t="shared" si="60"/>
        <v>潍坊</v>
      </c>
      <c r="B572" s="71">
        <f t="shared" si="60"/>
        <v>57</v>
      </c>
      <c r="C572" s="71" t="str">
        <f t="shared" si="60"/>
        <v>山东飞度胶业科技股份有限公司</v>
      </c>
      <c r="D572" s="287">
        <f t="shared" si="61"/>
        <v>24.4875</v>
      </c>
      <c r="E572" s="288" t="str">
        <f t="shared" si="62"/>
        <v>2</v>
      </c>
      <c r="F572" s="289" t="str">
        <f t="shared" si="62"/>
        <v>2</v>
      </c>
      <c r="I572" s="71">
        <f t="shared" si="63"/>
        <v>5</v>
      </c>
      <c r="J572" s="296">
        <f t="shared" si="64"/>
        <v>8.4875</v>
      </c>
      <c r="K572" s="296">
        <f t="shared" si="65"/>
        <v>0</v>
      </c>
      <c r="L572" s="296"/>
      <c r="M572" s="71">
        <f t="shared" si="66"/>
        <v>5</v>
      </c>
      <c r="O572" s="71">
        <f t="shared" si="67"/>
        <v>1</v>
      </c>
      <c r="P572" s="71">
        <f t="shared" si="68"/>
        <v>0</v>
      </c>
      <c r="Q572" s="298">
        <f t="shared" si="69"/>
        <v>0</v>
      </c>
      <c r="R572" s="71">
        <f t="shared" si="70"/>
        <v>0</v>
      </c>
      <c r="S572" s="71">
        <f t="shared" si="71"/>
        <v>0</v>
      </c>
      <c r="T572" s="71">
        <f t="shared" si="72"/>
        <v>0</v>
      </c>
      <c r="X572" s="71">
        <f t="shared" si="73"/>
        <v>5</v>
      </c>
    </row>
    <row r="573" spans="1:24">
      <c r="A573" s="71" t="str">
        <f t="shared" si="60"/>
        <v>泰安</v>
      </c>
      <c r="B573" s="71">
        <f t="shared" si="60"/>
        <v>1</v>
      </c>
      <c r="C573" s="71" t="str">
        <f t="shared" si="60"/>
        <v>泰安协同软件有限公司</v>
      </c>
      <c r="D573" s="287">
        <f t="shared" si="61"/>
        <v>34.5684210526316</v>
      </c>
      <c r="E573" s="288" t="str">
        <f t="shared" si="62"/>
        <v>1</v>
      </c>
      <c r="F573" s="289" t="str">
        <f t="shared" si="62"/>
        <v>信息技术</v>
      </c>
      <c r="I573" s="71">
        <f t="shared" si="63"/>
        <v>1</v>
      </c>
      <c r="J573" s="296">
        <f t="shared" si="64"/>
        <v>0</v>
      </c>
      <c r="K573" s="296">
        <f t="shared" si="65"/>
        <v>3.56842105263158</v>
      </c>
      <c r="L573" s="296"/>
      <c r="M573" s="71">
        <f t="shared" si="66"/>
        <v>5</v>
      </c>
      <c r="O573" s="71">
        <f t="shared" si="67"/>
        <v>5</v>
      </c>
      <c r="P573" s="71">
        <f t="shared" si="68"/>
        <v>0</v>
      </c>
      <c r="Q573" s="298">
        <f t="shared" si="69"/>
        <v>0</v>
      </c>
      <c r="R573" s="71">
        <f t="shared" si="70"/>
        <v>15</v>
      </c>
      <c r="S573" s="71">
        <f t="shared" si="71"/>
        <v>15</v>
      </c>
      <c r="T573" s="71">
        <f t="shared" si="72"/>
        <v>0</v>
      </c>
      <c r="X573" s="71">
        <f t="shared" si="73"/>
        <v>5</v>
      </c>
    </row>
    <row r="574" spans="1:24">
      <c r="A574" s="71" t="str">
        <f t="shared" si="60"/>
        <v>泰安</v>
      </c>
      <c r="B574" s="71">
        <f t="shared" si="60"/>
        <v>2</v>
      </c>
      <c r="C574" s="71" t="str">
        <f t="shared" si="60"/>
        <v>山东斯诺尔节能建材有限公司</v>
      </c>
      <c r="D574" s="287">
        <f t="shared" si="61"/>
        <v>39.5965789473684</v>
      </c>
      <c r="E574" s="288" t="str">
        <f t="shared" si="62"/>
        <v>1</v>
      </c>
      <c r="F574" s="289" t="str">
        <f t="shared" si="62"/>
        <v>节能环保</v>
      </c>
      <c r="I574" s="71">
        <f t="shared" si="63"/>
        <v>5</v>
      </c>
      <c r="J574" s="296">
        <f t="shared" si="64"/>
        <v>5.325</v>
      </c>
      <c r="K574" s="296">
        <f t="shared" si="65"/>
        <v>3.27157894736842</v>
      </c>
      <c r="L574" s="296"/>
      <c r="M574" s="71">
        <f t="shared" si="66"/>
        <v>5</v>
      </c>
      <c r="O574" s="71">
        <f t="shared" si="67"/>
        <v>3</v>
      </c>
      <c r="P574" s="71">
        <f t="shared" si="68"/>
        <v>3</v>
      </c>
      <c r="Q574" s="298">
        <f t="shared" si="69"/>
        <v>10</v>
      </c>
      <c r="R574" s="71">
        <f t="shared" si="70"/>
        <v>0</v>
      </c>
      <c r="S574" s="71">
        <f t="shared" si="71"/>
        <v>10</v>
      </c>
      <c r="T574" s="71">
        <f t="shared" si="72"/>
        <v>0</v>
      </c>
      <c r="X574" s="71">
        <f t="shared" si="73"/>
        <v>5</v>
      </c>
    </row>
    <row r="575" spans="1:24">
      <c r="A575" s="71" t="str">
        <f t="shared" ref="A575:C594" si="74">A205</f>
        <v>泰安</v>
      </c>
      <c r="B575" s="71">
        <f t="shared" si="74"/>
        <v>3</v>
      </c>
      <c r="C575" s="71" t="str">
        <f t="shared" si="74"/>
        <v>山东农大肥业科技有限公司</v>
      </c>
      <c r="D575" s="287">
        <f t="shared" si="61"/>
        <v>65.1676842105263</v>
      </c>
      <c r="E575" s="288" t="str">
        <f t="shared" si="62"/>
        <v>1</v>
      </c>
      <c r="F575" s="289" t="str">
        <f t="shared" si="62"/>
        <v>生物工程和生物健康</v>
      </c>
      <c r="I575" s="71">
        <f t="shared" si="63"/>
        <v>18</v>
      </c>
      <c r="J575" s="296">
        <f t="shared" si="64"/>
        <v>0</v>
      </c>
      <c r="K575" s="296">
        <f t="shared" si="65"/>
        <v>3.16768421052632</v>
      </c>
      <c r="L575" s="296"/>
      <c r="M575" s="71">
        <f t="shared" si="66"/>
        <v>3</v>
      </c>
      <c r="O575" s="71">
        <f t="shared" si="67"/>
        <v>1</v>
      </c>
      <c r="P575" s="71">
        <f t="shared" si="68"/>
        <v>5</v>
      </c>
      <c r="Q575" s="298">
        <f t="shared" si="69"/>
        <v>15</v>
      </c>
      <c r="R575" s="71">
        <f t="shared" si="70"/>
        <v>0</v>
      </c>
      <c r="S575" s="71">
        <f t="shared" si="71"/>
        <v>15</v>
      </c>
      <c r="T575" s="71">
        <f t="shared" si="72"/>
        <v>10</v>
      </c>
      <c r="X575" s="71">
        <f t="shared" si="73"/>
        <v>10</v>
      </c>
    </row>
    <row r="576" spans="1:24">
      <c r="A576" s="71" t="str">
        <f t="shared" si="74"/>
        <v>泰安</v>
      </c>
      <c r="B576" s="71">
        <f t="shared" si="74"/>
        <v>4</v>
      </c>
      <c r="C576" s="71" t="str">
        <f t="shared" si="74"/>
        <v>泰安汉威集团有限公司</v>
      </c>
      <c r="D576" s="287">
        <f t="shared" si="61"/>
        <v>36.5763157894737</v>
      </c>
      <c r="E576" s="288" t="str">
        <f t="shared" si="62"/>
        <v>1</v>
      </c>
      <c r="F576" s="289" t="str">
        <f t="shared" si="62"/>
        <v>生物工程和生物健康</v>
      </c>
      <c r="I576" s="71">
        <f t="shared" si="63"/>
        <v>18</v>
      </c>
      <c r="J576" s="296">
        <f t="shared" si="64"/>
        <v>0</v>
      </c>
      <c r="K576" s="296">
        <f t="shared" si="65"/>
        <v>4.57631578947368</v>
      </c>
      <c r="L576" s="296"/>
      <c r="M576" s="71">
        <f t="shared" si="66"/>
        <v>3</v>
      </c>
      <c r="O576" s="71">
        <f t="shared" si="67"/>
        <v>1</v>
      </c>
      <c r="P576" s="71">
        <f t="shared" si="68"/>
        <v>0</v>
      </c>
      <c r="Q576" s="298">
        <f t="shared" si="69"/>
        <v>5</v>
      </c>
      <c r="R576" s="71">
        <f t="shared" si="70"/>
        <v>0</v>
      </c>
      <c r="S576" s="71">
        <f t="shared" si="71"/>
        <v>5</v>
      </c>
      <c r="T576" s="71">
        <f t="shared" si="72"/>
        <v>0</v>
      </c>
      <c r="X576" s="71">
        <f t="shared" si="73"/>
        <v>5</v>
      </c>
    </row>
    <row r="577" spans="1:24">
      <c r="A577" s="71" t="str">
        <f t="shared" si="74"/>
        <v>泰安</v>
      </c>
      <c r="B577" s="71">
        <f t="shared" si="74"/>
        <v>5</v>
      </c>
      <c r="C577" s="71" t="str">
        <f t="shared" si="74"/>
        <v>泰安轻松表计有限公司</v>
      </c>
      <c r="D577" s="287">
        <f t="shared" si="61"/>
        <v>32.4946184210526</v>
      </c>
      <c r="E577" s="288" t="str">
        <f t="shared" si="62"/>
        <v>1</v>
      </c>
      <c r="F577" s="289" t="str">
        <f t="shared" si="62"/>
        <v>信息技术</v>
      </c>
      <c r="I577" s="71">
        <f t="shared" si="63"/>
        <v>9</v>
      </c>
      <c r="J577" s="296">
        <f t="shared" si="64"/>
        <v>6.31125</v>
      </c>
      <c r="K577" s="296">
        <f t="shared" si="65"/>
        <v>3.18336842105263</v>
      </c>
      <c r="L577" s="296"/>
      <c r="M577" s="71">
        <f t="shared" si="66"/>
        <v>3</v>
      </c>
      <c r="O577" s="71">
        <f t="shared" si="67"/>
        <v>1</v>
      </c>
      <c r="P577" s="71">
        <f t="shared" si="68"/>
        <v>0</v>
      </c>
      <c r="Q577" s="298">
        <f t="shared" si="69"/>
        <v>0</v>
      </c>
      <c r="R577" s="71">
        <f t="shared" si="70"/>
        <v>5</v>
      </c>
      <c r="S577" s="71">
        <f t="shared" si="71"/>
        <v>5</v>
      </c>
      <c r="T577" s="71">
        <f t="shared" si="72"/>
        <v>0</v>
      </c>
      <c r="X577" s="71">
        <f t="shared" si="73"/>
        <v>5</v>
      </c>
    </row>
    <row r="578" spans="1:24">
      <c r="A578" s="71" t="str">
        <f t="shared" si="74"/>
        <v>泰安</v>
      </c>
      <c r="B578" s="71">
        <f t="shared" si="74"/>
        <v>6</v>
      </c>
      <c r="C578" s="71" t="str">
        <f t="shared" si="74"/>
        <v>山东金山橡胶装备科技有限公司</v>
      </c>
      <c r="D578" s="287">
        <f t="shared" si="61"/>
        <v>26.5333815789474</v>
      </c>
      <c r="E578" s="288" t="str">
        <f t="shared" si="62"/>
        <v>1</v>
      </c>
      <c r="F578" s="289" t="str">
        <f t="shared" si="62"/>
        <v>节能环保</v>
      </c>
      <c r="I578" s="71">
        <f t="shared" si="63"/>
        <v>3</v>
      </c>
      <c r="J578" s="296">
        <f t="shared" si="64"/>
        <v>6.40875</v>
      </c>
      <c r="K578" s="296">
        <f t="shared" si="65"/>
        <v>3.12463157894737</v>
      </c>
      <c r="L578" s="296"/>
      <c r="M578" s="71">
        <f t="shared" si="66"/>
        <v>3</v>
      </c>
      <c r="O578" s="71">
        <f t="shared" si="67"/>
        <v>1</v>
      </c>
      <c r="P578" s="71">
        <f t="shared" si="68"/>
        <v>5</v>
      </c>
      <c r="Q578" s="298">
        <f t="shared" si="69"/>
        <v>0</v>
      </c>
      <c r="R578" s="71">
        <f t="shared" si="70"/>
        <v>0</v>
      </c>
      <c r="S578" s="71">
        <f t="shared" si="71"/>
        <v>0</v>
      </c>
      <c r="T578" s="71">
        <f t="shared" si="72"/>
        <v>0</v>
      </c>
      <c r="X578" s="71">
        <f t="shared" si="73"/>
        <v>5</v>
      </c>
    </row>
    <row r="579" spans="1:24">
      <c r="A579" s="71" t="str">
        <f t="shared" si="74"/>
        <v>泰安</v>
      </c>
      <c r="B579" s="71">
        <f t="shared" si="74"/>
        <v>7</v>
      </c>
      <c r="C579" s="71" t="str">
        <f t="shared" si="74"/>
        <v>山东欧瑞安电气有限公司</v>
      </c>
      <c r="D579" s="287">
        <f t="shared" si="61"/>
        <v>45.8915789473684</v>
      </c>
      <c r="E579" s="288" t="str">
        <f t="shared" si="62"/>
        <v>1</v>
      </c>
      <c r="F579" s="289" t="str">
        <f t="shared" si="62"/>
        <v>机器人</v>
      </c>
      <c r="I579" s="71">
        <f t="shared" si="63"/>
        <v>5</v>
      </c>
      <c r="J579" s="296">
        <f t="shared" si="64"/>
        <v>15</v>
      </c>
      <c r="K579" s="296">
        <f t="shared" si="65"/>
        <v>5.89157894736842</v>
      </c>
      <c r="L579" s="296"/>
      <c r="M579" s="71">
        <f t="shared" si="66"/>
        <v>5</v>
      </c>
      <c r="O579" s="71">
        <f t="shared" si="67"/>
        <v>5</v>
      </c>
      <c r="P579" s="71">
        <f t="shared" si="68"/>
        <v>0</v>
      </c>
      <c r="Q579" s="298">
        <f t="shared" si="69"/>
        <v>5</v>
      </c>
      <c r="R579" s="71">
        <f t="shared" si="70"/>
        <v>0</v>
      </c>
      <c r="S579" s="71">
        <f t="shared" si="71"/>
        <v>5</v>
      </c>
      <c r="T579" s="71">
        <f t="shared" si="72"/>
        <v>0</v>
      </c>
      <c r="X579" s="71">
        <f t="shared" si="73"/>
        <v>5</v>
      </c>
    </row>
    <row r="580" spans="1:24">
      <c r="A580" s="71" t="str">
        <f t="shared" si="74"/>
        <v>泰安</v>
      </c>
      <c r="B580" s="71">
        <f t="shared" si="74"/>
        <v>8</v>
      </c>
      <c r="C580" s="71" t="str">
        <f t="shared" si="74"/>
        <v>山东碧蓝生物科技有限公司</v>
      </c>
      <c r="D580" s="287">
        <f t="shared" si="61"/>
        <v>39</v>
      </c>
      <c r="E580" s="288" t="str">
        <f t="shared" si="62"/>
        <v>1</v>
      </c>
      <c r="F580" s="289" t="str">
        <f t="shared" si="62"/>
        <v>生物工程和生物健康</v>
      </c>
      <c r="I580" s="71">
        <f t="shared" si="63"/>
        <v>3</v>
      </c>
      <c r="J580" s="296">
        <f t="shared" si="64"/>
        <v>15</v>
      </c>
      <c r="K580" s="296">
        <f t="shared" si="65"/>
        <v>7</v>
      </c>
      <c r="L580" s="296"/>
      <c r="M580" s="71">
        <f t="shared" si="66"/>
        <v>3</v>
      </c>
      <c r="O580" s="71">
        <f t="shared" si="67"/>
        <v>3</v>
      </c>
      <c r="P580" s="71">
        <f t="shared" si="68"/>
        <v>3</v>
      </c>
      <c r="Q580" s="298">
        <f t="shared" si="69"/>
        <v>5</v>
      </c>
      <c r="R580" s="71">
        <f t="shared" si="70"/>
        <v>0</v>
      </c>
      <c r="S580" s="71">
        <f t="shared" si="71"/>
        <v>5</v>
      </c>
      <c r="T580" s="71">
        <f t="shared" si="72"/>
        <v>0</v>
      </c>
      <c r="X580" s="71">
        <f t="shared" si="73"/>
        <v>0</v>
      </c>
    </row>
    <row r="581" spans="1:24">
      <c r="A581" s="71" t="str">
        <f t="shared" si="74"/>
        <v>泰安</v>
      </c>
      <c r="B581" s="71">
        <f t="shared" si="74"/>
        <v>9</v>
      </c>
      <c r="C581" s="71" t="str">
        <f t="shared" si="74"/>
        <v>山东泰鹏智能家居有限公司</v>
      </c>
      <c r="D581" s="287">
        <f t="shared" si="61"/>
        <v>23</v>
      </c>
      <c r="E581" s="288" t="str">
        <f t="shared" si="62"/>
        <v>1</v>
      </c>
      <c r="F581" s="289" t="str">
        <f t="shared" si="62"/>
        <v>信息技术</v>
      </c>
      <c r="I581" s="71">
        <f t="shared" si="63"/>
        <v>9</v>
      </c>
      <c r="J581" s="296">
        <f t="shared" si="64"/>
        <v>0</v>
      </c>
      <c r="K581" s="296">
        <f t="shared" si="65"/>
        <v>0</v>
      </c>
      <c r="L581" s="296"/>
      <c r="M581" s="71">
        <f t="shared" si="66"/>
        <v>0</v>
      </c>
      <c r="O581" s="71">
        <f t="shared" si="67"/>
        <v>1</v>
      </c>
      <c r="P581" s="71">
        <f t="shared" si="68"/>
        <v>3</v>
      </c>
      <c r="Q581" s="298">
        <f t="shared" si="69"/>
        <v>5</v>
      </c>
      <c r="R581" s="71">
        <f t="shared" si="70"/>
        <v>0</v>
      </c>
      <c r="S581" s="71">
        <f t="shared" si="71"/>
        <v>5</v>
      </c>
      <c r="T581" s="71">
        <f t="shared" si="72"/>
        <v>0</v>
      </c>
      <c r="X581" s="71">
        <f t="shared" si="73"/>
        <v>5</v>
      </c>
    </row>
    <row r="582" spans="1:24">
      <c r="A582" s="71" t="str">
        <f t="shared" si="74"/>
        <v>泰安</v>
      </c>
      <c r="B582" s="71">
        <f t="shared" si="74"/>
        <v>10</v>
      </c>
      <c r="C582" s="71" t="str">
        <f t="shared" si="74"/>
        <v>山东视聆通信有限公司</v>
      </c>
      <c r="D582" s="287">
        <f t="shared" si="61"/>
        <v>42.4516447368421</v>
      </c>
      <c r="E582" s="288" t="str">
        <f t="shared" si="62"/>
        <v>1</v>
      </c>
      <c r="F582" s="289" t="str">
        <f t="shared" si="62"/>
        <v>大数据</v>
      </c>
      <c r="I582" s="71">
        <f t="shared" si="63"/>
        <v>3</v>
      </c>
      <c r="J582" s="296">
        <f t="shared" si="64"/>
        <v>6.29375</v>
      </c>
      <c r="K582" s="296">
        <f t="shared" si="65"/>
        <v>3.15789473684211</v>
      </c>
      <c r="L582" s="296"/>
      <c r="M582" s="71">
        <f t="shared" si="66"/>
        <v>5</v>
      </c>
      <c r="O582" s="71">
        <f t="shared" si="67"/>
        <v>5</v>
      </c>
      <c r="P582" s="71">
        <f t="shared" si="68"/>
        <v>0</v>
      </c>
      <c r="Q582" s="298">
        <f t="shared" si="69"/>
        <v>5</v>
      </c>
      <c r="R582" s="71">
        <f t="shared" si="70"/>
        <v>10</v>
      </c>
      <c r="S582" s="71">
        <f t="shared" si="71"/>
        <v>10</v>
      </c>
      <c r="T582" s="71">
        <f t="shared" si="72"/>
        <v>0</v>
      </c>
      <c r="X582" s="71">
        <f t="shared" si="73"/>
        <v>10</v>
      </c>
    </row>
    <row r="583" spans="1:24">
      <c r="A583" s="71" t="str">
        <f t="shared" si="74"/>
        <v>泰安</v>
      </c>
      <c r="B583" s="71">
        <f t="shared" si="74"/>
        <v>11</v>
      </c>
      <c r="C583" s="71" t="str">
        <f t="shared" si="74"/>
        <v>山东泰安山锅集团有限公司</v>
      </c>
      <c r="D583" s="287">
        <f t="shared" si="61"/>
        <v>18.2105263157895</v>
      </c>
      <c r="E583" s="288" t="str">
        <f t="shared" si="62"/>
        <v>1</v>
      </c>
      <c r="F583" s="289" t="str">
        <f t="shared" si="62"/>
        <v>节能环保</v>
      </c>
      <c r="I583" s="71">
        <f t="shared" si="63"/>
        <v>5</v>
      </c>
      <c r="J583" s="296">
        <f t="shared" si="64"/>
        <v>0</v>
      </c>
      <c r="K583" s="296">
        <f t="shared" si="65"/>
        <v>4.21052631578947</v>
      </c>
      <c r="L583" s="296"/>
      <c r="M583" s="71">
        <f t="shared" si="66"/>
        <v>3</v>
      </c>
      <c r="O583" s="71">
        <f t="shared" si="67"/>
        <v>1</v>
      </c>
      <c r="P583" s="71">
        <f t="shared" si="68"/>
        <v>0</v>
      </c>
      <c r="Q583" s="298">
        <f t="shared" si="69"/>
        <v>0</v>
      </c>
      <c r="R583" s="71">
        <f t="shared" si="70"/>
        <v>0</v>
      </c>
      <c r="S583" s="71">
        <f t="shared" si="71"/>
        <v>0</v>
      </c>
      <c r="T583" s="71">
        <f t="shared" si="72"/>
        <v>0</v>
      </c>
      <c r="X583" s="71">
        <f t="shared" si="73"/>
        <v>5</v>
      </c>
    </row>
    <row r="584" spans="1:24">
      <c r="A584" s="71" t="str">
        <f t="shared" si="74"/>
        <v>泰安</v>
      </c>
      <c r="B584" s="71">
        <f t="shared" si="74"/>
        <v>12</v>
      </c>
      <c r="C584" s="71" t="str">
        <f t="shared" si="74"/>
        <v>山东中玻节能环保发展有限公司</v>
      </c>
      <c r="D584" s="287">
        <f t="shared" si="61"/>
        <v>39.0758421052632</v>
      </c>
      <c r="E584" s="288" t="str">
        <f t="shared" si="62"/>
        <v>1</v>
      </c>
      <c r="F584" s="289" t="str">
        <f t="shared" si="62"/>
        <v>节能环保</v>
      </c>
      <c r="I584" s="71">
        <f t="shared" si="63"/>
        <v>3</v>
      </c>
      <c r="J584" s="296">
        <f t="shared" si="64"/>
        <v>9.645</v>
      </c>
      <c r="K584" s="296">
        <f t="shared" si="65"/>
        <v>3.43084210526316</v>
      </c>
      <c r="L584" s="296"/>
      <c r="M584" s="71">
        <f t="shared" si="66"/>
        <v>5</v>
      </c>
      <c r="O584" s="71">
        <f t="shared" si="67"/>
        <v>5</v>
      </c>
      <c r="P584" s="71">
        <f t="shared" si="68"/>
        <v>3</v>
      </c>
      <c r="Q584" s="298">
        <f t="shared" si="69"/>
        <v>5</v>
      </c>
      <c r="R584" s="71">
        <f t="shared" si="70"/>
        <v>0</v>
      </c>
      <c r="S584" s="71">
        <f t="shared" si="71"/>
        <v>5</v>
      </c>
      <c r="T584" s="71">
        <f t="shared" si="72"/>
        <v>0</v>
      </c>
      <c r="X584" s="71">
        <f t="shared" si="73"/>
        <v>5</v>
      </c>
    </row>
    <row r="585" spans="1:24">
      <c r="A585" s="71" t="str">
        <f t="shared" si="74"/>
        <v>泰安</v>
      </c>
      <c r="B585" s="71">
        <f t="shared" si="74"/>
        <v>13</v>
      </c>
      <c r="C585" s="71" t="str">
        <f t="shared" si="74"/>
        <v>山东瑞福锂业有限公司</v>
      </c>
      <c r="D585" s="287">
        <f t="shared" si="61"/>
        <v>49.5144210526316</v>
      </c>
      <c r="E585" s="288" t="str">
        <f t="shared" si="62"/>
        <v>1</v>
      </c>
      <c r="F585" s="289" t="str">
        <f t="shared" si="62"/>
        <v>新型能源</v>
      </c>
      <c r="I585" s="71">
        <f t="shared" si="63"/>
        <v>18</v>
      </c>
      <c r="J585" s="296">
        <f t="shared" si="64"/>
        <v>13.32</v>
      </c>
      <c r="K585" s="296">
        <f t="shared" si="65"/>
        <v>4.19442105263158</v>
      </c>
      <c r="L585" s="296"/>
      <c r="M585" s="71">
        <f t="shared" si="66"/>
        <v>3</v>
      </c>
      <c r="O585" s="71">
        <f t="shared" si="67"/>
        <v>1</v>
      </c>
      <c r="P585" s="71">
        <f t="shared" si="68"/>
        <v>0</v>
      </c>
      <c r="Q585" s="298">
        <f t="shared" si="69"/>
        <v>5</v>
      </c>
      <c r="R585" s="71">
        <f t="shared" si="70"/>
        <v>0</v>
      </c>
      <c r="S585" s="71">
        <f t="shared" si="71"/>
        <v>5</v>
      </c>
      <c r="T585" s="71">
        <f t="shared" si="72"/>
        <v>0</v>
      </c>
      <c r="X585" s="71">
        <f t="shared" si="73"/>
        <v>5</v>
      </c>
    </row>
    <row r="586" spans="1:24">
      <c r="A586" s="71" t="str">
        <f t="shared" si="74"/>
        <v>泰安</v>
      </c>
      <c r="B586" s="71">
        <f t="shared" si="74"/>
        <v>14</v>
      </c>
      <c r="C586" s="71" t="str">
        <f t="shared" si="74"/>
        <v>泰山恒信有限公司</v>
      </c>
      <c r="D586" s="287">
        <f t="shared" si="61"/>
        <v>27.1012631578947</v>
      </c>
      <c r="E586" s="288" t="str">
        <f t="shared" si="62"/>
        <v>1</v>
      </c>
      <c r="F586" s="289" t="str">
        <f t="shared" si="62"/>
        <v>节能环保</v>
      </c>
      <c r="I586" s="71">
        <f t="shared" si="63"/>
        <v>9</v>
      </c>
      <c r="J586" s="296">
        <f t="shared" si="64"/>
        <v>0</v>
      </c>
      <c r="K586" s="296">
        <f t="shared" si="65"/>
        <v>4.10126315789474</v>
      </c>
      <c r="L586" s="296"/>
      <c r="M586" s="71">
        <f t="shared" si="66"/>
        <v>3</v>
      </c>
      <c r="O586" s="71">
        <f t="shared" si="67"/>
        <v>1</v>
      </c>
      <c r="P586" s="71">
        <f t="shared" si="68"/>
        <v>0</v>
      </c>
      <c r="Q586" s="298">
        <f t="shared" si="69"/>
        <v>5</v>
      </c>
      <c r="R586" s="71">
        <f t="shared" si="70"/>
        <v>0</v>
      </c>
      <c r="S586" s="71">
        <f t="shared" si="71"/>
        <v>5</v>
      </c>
      <c r="T586" s="71">
        <f t="shared" si="72"/>
        <v>0</v>
      </c>
      <c r="X586" s="71">
        <f t="shared" si="73"/>
        <v>5</v>
      </c>
    </row>
    <row r="587" spans="1:24">
      <c r="A587" s="71" t="str">
        <f t="shared" si="74"/>
        <v>泰安</v>
      </c>
      <c r="B587" s="71">
        <f t="shared" si="74"/>
        <v>15</v>
      </c>
      <c r="C587" s="71" t="str">
        <f t="shared" si="74"/>
        <v>山东一滕新材料股份有限公司</v>
      </c>
      <c r="D587" s="287">
        <f t="shared" si="61"/>
        <v>41.134</v>
      </c>
      <c r="E587" s="288" t="str">
        <f t="shared" si="62"/>
        <v>1</v>
      </c>
      <c r="F587" s="289" t="str">
        <f t="shared" si="62"/>
        <v>新型材料</v>
      </c>
      <c r="I587" s="71">
        <f t="shared" si="63"/>
        <v>12</v>
      </c>
      <c r="J587" s="296">
        <f t="shared" si="64"/>
        <v>0</v>
      </c>
      <c r="K587" s="296">
        <f t="shared" si="65"/>
        <v>3.134</v>
      </c>
      <c r="L587" s="296"/>
      <c r="M587" s="71">
        <f t="shared" si="66"/>
        <v>3</v>
      </c>
      <c r="O587" s="71">
        <f t="shared" si="67"/>
        <v>5</v>
      </c>
      <c r="P587" s="71">
        <f t="shared" si="68"/>
        <v>3</v>
      </c>
      <c r="Q587" s="298">
        <f t="shared" si="69"/>
        <v>5</v>
      </c>
      <c r="R587" s="71">
        <f t="shared" si="70"/>
        <v>0</v>
      </c>
      <c r="S587" s="71">
        <f t="shared" si="71"/>
        <v>5</v>
      </c>
      <c r="T587" s="71">
        <f t="shared" si="72"/>
        <v>5</v>
      </c>
      <c r="X587" s="71">
        <f t="shared" si="73"/>
        <v>5</v>
      </c>
    </row>
    <row r="588" spans="1:24">
      <c r="A588" s="71" t="str">
        <f t="shared" si="74"/>
        <v>泰安</v>
      </c>
      <c r="B588" s="71">
        <f t="shared" si="74"/>
        <v>16</v>
      </c>
      <c r="C588" s="71" t="str">
        <f t="shared" si="74"/>
        <v>泰安市崇阳光热科技有限公司</v>
      </c>
      <c r="D588" s="287">
        <f t="shared" si="61"/>
        <v>23.3789473684211</v>
      </c>
      <c r="E588" s="288" t="str">
        <f t="shared" si="62"/>
        <v>1</v>
      </c>
      <c r="F588" s="289" t="str">
        <f t="shared" si="62"/>
        <v>新型能源</v>
      </c>
      <c r="I588" s="71">
        <f t="shared" si="63"/>
        <v>3</v>
      </c>
      <c r="J588" s="296">
        <f t="shared" si="64"/>
        <v>8.2</v>
      </c>
      <c r="K588" s="296">
        <f t="shared" si="65"/>
        <v>3.17894736842105</v>
      </c>
      <c r="L588" s="296"/>
      <c r="M588" s="71">
        <f t="shared" si="66"/>
        <v>3</v>
      </c>
      <c r="O588" s="71">
        <f t="shared" si="67"/>
        <v>1</v>
      </c>
      <c r="P588" s="71">
        <f t="shared" si="68"/>
        <v>0</v>
      </c>
      <c r="Q588" s="298">
        <f t="shared" si="69"/>
        <v>5</v>
      </c>
      <c r="R588" s="71">
        <f t="shared" si="70"/>
        <v>0</v>
      </c>
      <c r="S588" s="71">
        <f t="shared" si="71"/>
        <v>5</v>
      </c>
      <c r="T588" s="71">
        <f t="shared" si="72"/>
        <v>0</v>
      </c>
      <c r="X588" s="71">
        <f t="shared" si="73"/>
        <v>0</v>
      </c>
    </row>
    <row r="589" spans="1:24">
      <c r="A589" s="71" t="str">
        <f t="shared" si="74"/>
        <v>泰安</v>
      </c>
      <c r="B589" s="71">
        <f t="shared" si="74"/>
        <v>17</v>
      </c>
      <c r="C589" s="71" t="str">
        <f t="shared" si="74"/>
        <v>山东三同新材料股份有限公司</v>
      </c>
      <c r="D589" s="287">
        <f t="shared" si="61"/>
        <v>27.36875</v>
      </c>
      <c r="E589" s="288" t="str">
        <f t="shared" si="62"/>
        <v>2</v>
      </c>
      <c r="F589" s="289" t="str">
        <f t="shared" si="62"/>
        <v>2</v>
      </c>
      <c r="I589" s="71">
        <f t="shared" si="63"/>
        <v>3</v>
      </c>
      <c r="J589" s="296">
        <f t="shared" si="64"/>
        <v>6.36875</v>
      </c>
      <c r="K589" s="296">
        <f t="shared" si="65"/>
        <v>7</v>
      </c>
      <c r="L589" s="296"/>
      <c r="M589" s="71">
        <f t="shared" si="66"/>
        <v>5</v>
      </c>
      <c r="O589" s="71">
        <f t="shared" si="67"/>
        <v>1</v>
      </c>
      <c r="P589" s="71">
        <f t="shared" si="68"/>
        <v>0</v>
      </c>
      <c r="Q589" s="298">
        <f t="shared" si="69"/>
        <v>0</v>
      </c>
      <c r="R589" s="71">
        <f t="shared" si="70"/>
        <v>0</v>
      </c>
      <c r="S589" s="71">
        <f t="shared" si="71"/>
        <v>0</v>
      </c>
      <c r="T589" s="71">
        <f t="shared" si="72"/>
        <v>0</v>
      </c>
      <c r="X589" s="71">
        <f t="shared" si="73"/>
        <v>5</v>
      </c>
    </row>
    <row r="590" spans="1:24">
      <c r="A590" s="71" t="str">
        <f t="shared" si="74"/>
        <v>泰安</v>
      </c>
      <c r="B590" s="71">
        <f t="shared" si="74"/>
        <v>18</v>
      </c>
      <c r="C590" s="71" t="str">
        <f t="shared" si="74"/>
        <v>山东融通电子科技
有限公司</v>
      </c>
      <c r="D590" s="287">
        <f t="shared" si="61"/>
        <v>40.3263157894737</v>
      </c>
      <c r="E590" s="288" t="str">
        <f t="shared" si="62"/>
        <v>1</v>
      </c>
      <c r="F590" s="289" t="str">
        <f t="shared" si="62"/>
        <v>信息技术</v>
      </c>
      <c r="I590" s="71">
        <f t="shared" si="63"/>
        <v>3</v>
      </c>
      <c r="J590" s="296">
        <f t="shared" si="64"/>
        <v>15</v>
      </c>
      <c r="K590" s="296">
        <f t="shared" si="65"/>
        <v>4.32631578947368</v>
      </c>
      <c r="L590" s="296"/>
      <c r="M590" s="71">
        <f t="shared" si="66"/>
        <v>5</v>
      </c>
      <c r="O590" s="71">
        <f t="shared" si="67"/>
        <v>3</v>
      </c>
      <c r="P590" s="71">
        <f t="shared" si="68"/>
        <v>0</v>
      </c>
      <c r="Q590" s="298">
        <f t="shared" si="69"/>
        <v>0</v>
      </c>
      <c r="R590" s="71">
        <f t="shared" si="70"/>
        <v>10</v>
      </c>
      <c r="S590" s="71">
        <f t="shared" si="71"/>
        <v>10</v>
      </c>
      <c r="T590" s="71">
        <f t="shared" si="72"/>
        <v>0</v>
      </c>
      <c r="X590" s="71">
        <f t="shared" si="73"/>
        <v>0</v>
      </c>
    </row>
    <row r="591" spans="1:24">
      <c r="A591" s="71" t="str">
        <f t="shared" si="74"/>
        <v>泰安</v>
      </c>
      <c r="B591" s="71">
        <f t="shared" si="74"/>
        <v>19</v>
      </c>
      <c r="C591" s="71" t="str">
        <f t="shared" si="74"/>
        <v>山东新合源热传输科技有限公司</v>
      </c>
      <c r="D591" s="287">
        <f t="shared" si="61"/>
        <v>24.695</v>
      </c>
      <c r="E591" s="288" t="str">
        <f t="shared" si="62"/>
        <v>2</v>
      </c>
      <c r="F591" s="289" t="str">
        <f t="shared" si="62"/>
        <v>2</v>
      </c>
      <c r="I591" s="71">
        <f t="shared" si="63"/>
        <v>12</v>
      </c>
      <c r="J591" s="296">
        <f t="shared" si="64"/>
        <v>5.695</v>
      </c>
      <c r="K591" s="296">
        <f t="shared" si="65"/>
        <v>0</v>
      </c>
      <c r="L591" s="296"/>
      <c r="M591" s="71">
        <f t="shared" si="66"/>
        <v>3</v>
      </c>
      <c r="O591" s="71">
        <f t="shared" si="67"/>
        <v>1</v>
      </c>
      <c r="P591" s="71">
        <f t="shared" si="68"/>
        <v>3</v>
      </c>
      <c r="Q591" s="298">
        <f t="shared" si="69"/>
        <v>0</v>
      </c>
      <c r="R591" s="71">
        <f t="shared" si="70"/>
        <v>0</v>
      </c>
      <c r="S591" s="71">
        <f t="shared" si="71"/>
        <v>0</v>
      </c>
      <c r="T591" s="71">
        <f t="shared" si="72"/>
        <v>0</v>
      </c>
      <c r="X591" s="71">
        <f t="shared" si="73"/>
        <v>0</v>
      </c>
    </row>
    <row r="592" spans="1:24">
      <c r="A592" s="71" t="str">
        <f t="shared" si="74"/>
        <v>泰安</v>
      </c>
      <c r="B592" s="71">
        <f t="shared" si="74"/>
        <v>20</v>
      </c>
      <c r="C592" s="71" t="str">
        <f t="shared" si="74"/>
        <v>山东泰信科技集团股份有限公司</v>
      </c>
      <c r="D592" s="287">
        <f t="shared" si="61"/>
        <v>15.6963157894737</v>
      </c>
      <c r="E592" s="288" t="str">
        <f t="shared" si="62"/>
        <v>2</v>
      </c>
      <c r="F592" s="289" t="str">
        <f t="shared" si="62"/>
        <v>2</v>
      </c>
      <c r="I592" s="71">
        <f t="shared" si="63"/>
        <v>5</v>
      </c>
      <c r="J592" s="296">
        <f t="shared" si="64"/>
        <v>0</v>
      </c>
      <c r="K592" s="296">
        <f t="shared" si="65"/>
        <v>6.69631578947368</v>
      </c>
      <c r="L592" s="296"/>
      <c r="M592" s="71">
        <f t="shared" si="66"/>
        <v>3</v>
      </c>
      <c r="O592" s="71">
        <f t="shared" si="67"/>
        <v>1</v>
      </c>
      <c r="P592" s="71">
        <f t="shared" si="68"/>
        <v>0</v>
      </c>
      <c r="Q592" s="298">
        <f t="shared" si="69"/>
        <v>0</v>
      </c>
      <c r="R592" s="71">
        <f t="shared" si="70"/>
        <v>0</v>
      </c>
      <c r="S592" s="71">
        <f t="shared" si="71"/>
        <v>0</v>
      </c>
      <c r="T592" s="71">
        <f t="shared" si="72"/>
        <v>0</v>
      </c>
      <c r="X592" s="71">
        <f t="shared" si="73"/>
        <v>0</v>
      </c>
    </row>
    <row r="593" spans="1:24">
      <c r="A593" s="71" t="str">
        <f t="shared" si="74"/>
        <v>威海</v>
      </c>
      <c r="B593" s="71">
        <f t="shared" si="74"/>
        <v>1</v>
      </c>
      <c r="C593" s="71" t="str">
        <f t="shared" si="74"/>
        <v>威海拓展纤维有限公司</v>
      </c>
      <c r="D593" s="287">
        <f t="shared" si="61"/>
        <v>72.7765526315789</v>
      </c>
      <c r="E593" s="288" t="str">
        <f t="shared" si="62"/>
        <v>1</v>
      </c>
      <c r="F593" s="289" t="str">
        <f t="shared" si="62"/>
        <v>新型材料</v>
      </c>
      <c r="I593" s="71">
        <f t="shared" si="63"/>
        <v>18</v>
      </c>
      <c r="J593" s="296">
        <f t="shared" si="64"/>
        <v>5.6575</v>
      </c>
      <c r="K593" s="296">
        <f t="shared" si="65"/>
        <v>4.11905263157895</v>
      </c>
      <c r="L593" s="296"/>
      <c r="M593" s="71">
        <f t="shared" si="66"/>
        <v>5</v>
      </c>
      <c r="O593" s="71">
        <f t="shared" si="67"/>
        <v>5</v>
      </c>
      <c r="P593" s="71">
        <f t="shared" si="68"/>
        <v>5</v>
      </c>
      <c r="Q593" s="298">
        <f t="shared" si="69"/>
        <v>15</v>
      </c>
      <c r="R593" s="71">
        <f t="shared" si="70"/>
        <v>0</v>
      </c>
      <c r="S593" s="71">
        <f t="shared" si="71"/>
        <v>15</v>
      </c>
      <c r="T593" s="71">
        <f t="shared" si="72"/>
        <v>10</v>
      </c>
      <c r="X593" s="71">
        <f t="shared" si="73"/>
        <v>5</v>
      </c>
    </row>
    <row r="594" spans="1:24">
      <c r="A594" s="71" t="str">
        <f t="shared" si="74"/>
        <v>威海</v>
      </c>
      <c r="B594" s="71">
        <f t="shared" si="74"/>
        <v>2</v>
      </c>
      <c r="C594" s="71" t="str">
        <f t="shared" si="74"/>
        <v>山东科润信息技术有限公司</v>
      </c>
      <c r="D594" s="287">
        <f t="shared" si="61"/>
        <v>53</v>
      </c>
      <c r="E594" s="288" t="str">
        <f t="shared" si="62"/>
        <v>1</v>
      </c>
      <c r="F594" s="289" t="str">
        <f t="shared" si="62"/>
        <v>生物工程和生物健康</v>
      </c>
      <c r="I594" s="71">
        <f t="shared" si="63"/>
        <v>1</v>
      </c>
      <c r="J594" s="296">
        <f t="shared" si="64"/>
        <v>15</v>
      </c>
      <c r="K594" s="296">
        <f t="shared" si="65"/>
        <v>7</v>
      </c>
      <c r="L594" s="296"/>
      <c r="M594" s="71">
        <f t="shared" si="66"/>
        <v>5</v>
      </c>
      <c r="O594" s="71">
        <f t="shared" si="67"/>
        <v>5</v>
      </c>
      <c r="P594" s="71">
        <f t="shared" si="68"/>
        <v>0</v>
      </c>
      <c r="Q594" s="298">
        <f t="shared" si="69"/>
        <v>0</v>
      </c>
      <c r="R594" s="71">
        <f t="shared" si="70"/>
        <v>15</v>
      </c>
      <c r="S594" s="71">
        <f t="shared" si="71"/>
        <v>15</v>
      </c>
      <c r="T594" s="71">
        <f t="shared" si="72"/>
        <v>0</v>
      </c>
      <c r="X594" s="71">
        <f t="shared" si="73"/>
        <v>5</v>
      </c>
    </row>
    <row r="595" spans="1:24">
      <c r="A595" s="71" t="str">
        <f t="shared" ref="A595:C614" si="75">A225</f>
        <v>威海</v>
      </c>
      <c r="B595" s="71">
        <f t="shared" si="75"/>
        <v>3</v>
      </c>
      <c r="C595" s="71" t="str">
        <f t="shared" si="75"/>
        <v>威海联桥新材料科技股份有限公司</v>
      </c>
      <c r="D595" s="287">
        <f t="shared" si="61"/>
        <v>33.2858947368421</v>
      </c>
      <c r="E595" s="288" t="str">
        <f t="shared" si="62"/>
        <v>1</v>
      </c>
      <c r="F595" s="289" t="str">
        <f t="shared" si="62"/>
        <v>新型材料</v>
      </c>
      <c r="I595" s="71">
        <f t="shared" si="63"/>
        <v>9</v>
      </c>
      <c r="J595" s="296">
        <f t="shared" si="64"/>
        <v>0</v>
      </c>
      <c r="K595" s="296">
        <f t="shared" si="65"/>
        <v>3.28589473684211</v>
      </c>
      <c r="L595" s="296"/>
      <c r="M595" s="71">
        <f t="shared" si="66"/>
        <v>3</v>
      </c>
      <c r="O595" s="71">
        <f t="shared" si="67"/>
        <v>3</v>
      </c>
      <c r="P595" s="71">
        <f t="shared" si="68"/>
        <v>0</v>
      </c>
      <c r="Q595" s="298">
        <f t="shared" si="69"/>
        <v>5</v>
      </c>
      <c r="R595" s="71">
        <f t="shared" si="70"/>
        <v>0</v>
      </c>
      <c r="S595" s="71">
        <f t="shared" si="71"/>
        <v>5</v>
      </c>
      <c r="T595" s="71">
        <f t="shared" si="72"/>
        <v>5</v>
      </c>
      <c r="X595" s="71">
        <f t="shared" si="73"/>
        <v>5</v>
      </c>
    </row>
    <row r="596" spans="1:24">
      <c r="A596" s="71" t="str">
        <f t="shared" si="75"/>
        <v>威海</v>
      </c>
      <c r="B596" s="71">
        <f t="shared" si="75"/>
        <v>4</v>
      </c>
      <c r="C596" s="71" t="str">
        <f t="shared" si="75"/>
        <v>山东捷讯通信技术有限公司</v>
      </c>
      <c r="D596" s="287">
        <f t="shared" si="61"/>
        <v>37.3362105263158</v>
      </c>
      <c r="E596" s="288" t="str">
        <f t="shared" si="62"/>
        <v>1</v>
      </c>
      <c r="F596" s="289" t="str">
        <f t="shared" si="62"/>
        <v>信息技术</v>
      </c>
      <c r="I596" s="71">
        <f t="shared" si="63"/>
        <v>1</v>
      </c>
      <c r="J596" s="296">
        <f t="shared" si="64"/>
        <v>0</v>
      </c>
      <c r="K596" s="296">
        <f t="shared" si="65"/>
        <v>3.33621052631579</v>
      </c>
      <c r="L596" s="296"/>
      <c r="M596" s="71">
        <f t="shared" si="66"/>
        <v>5</v>
      </c>
      <c r="O596" s="71">
        <f t="shared" si="67"/>
        <v>5</v>
      </c>
      <c r="P596" s="71">
        <f t="shared" si="68"/>
        <v>3</v>
      </c>
      <c r="Q596" s="298">
        <f t="shared" si="69"/>
        <v>5</v>
      </c>
      <c r="R596" s="71">
        <f t="shared" si="70"/>
        <v>15</v>
      </c>
      <c r="S596" s="71">
        <f t="shared" si="71"/>
        <v>15</v>
      </c>
      <c r="T596" s="71">
        <f t="shared" si="72"/>
        <v>0</v>
      </c>
      <c r="X596" s="71">
        <f t="shared" si="73"/>
        <v>5</v>
      </c>
    </row>
    <row r="597" spans="1:24">
      <c r="A597" s="71" t="str">
        <f t="shared" si="75"/>
        <v>威海</v>
      </c>
      <c r="B597" s="71">
        <f t="shared" si="75"/>
        <v>5</v>
      </c>
      <c r="C597" s="71" t="str">
        <f t="shared" si="75"/>
        <v>荣成爱尔斯海洋生物科技有限公司</v>
      </c>
      <c r="D597" s="287">
        <f t="shared" si="61"/>
        <v>23.80725</v>
      </c>
      <c r="E597" s="288" t="str">
        <f t="shared" si="62"/>
        <v>1</v>
      </c>
      <c r="F597" s="289" t="str">
        <f t="shared" si="62"/>
        <v>生物工程和生物健康</v>
      </c>
      <c r="I597" s="71">
        <f t="shared" si="63"/>
        <v>3</v>
      </c>
      <c r="J597" s="296">
        <f t="shared" si="64"/>
        <v>8.50125</v>
      </c>
      <c r="K597" s="296">
        <f t="shared" si="65"/>
        <v>3.306</v>
      </c>
      <c r="L597" s="296"/>
      <c r="M597" s="71">
        <f t="shared" si="66"/>
        <v>3</v>
      </c>
      <c r="O597" s="71">
        <f t="shared" si="67"/>
        <v>3</v>
      </c>
      <c r="P597" s="71">
        <f t="shared" si="68"/>
        <v>3</v>
      </c>
      <c r="Q597" s="298">
        <f t="shared" si="69"/>
        <v>0</v>
      </c>
      <c r="R597" s="71">
        <f t="shared" si="70"/>
        <v>0</v>
      </c>
      <c r="S597" s="71">
        <f t="shared" si="71"/>
        <v>0</v>
      </c>
      <c r="T597" s="71">
        <f t="shared" si="72"/>
        <v>0</v>
      </c>
      <c r="X597" s="71">
        <f t="shared" si="73"/>
        <v>0</v>
      </c>
    </row>
    <row r="598" spans="1:24">
      <c r="A598" s="71" t="str">
        <f t="shared" si="75"/>
        <v>威海</v>
      </c>
      <c r="B598" s="71">
        <f t="shared" si="75"/>
        <v>6</v>
      </c>
      <c r="C598" s="71" t="str">
        <f t="shared" si="75"/>
        <v>山东隆济时节能科技股份有限公司</v>
      </c>
      <c r="D598" s="287">
        <f t="shared" si="61"/>
        <v>40.46875</v>
      </c>
      <c r="E598" s="288" t="str">
        <f t="shared" si="62"/>
        <v>1</v>
      </c>
      <c r="F598" s="289" t="str">
        <f t="shared" si="62"/>
        <v>新型材料</v>
      </c>
      <c r="I598" s="71">
        <f t="shared" si="63"/>
        <v>3</v>
      </c>
      <c r="J598" s="296">
        <f t="shared" si="64"/>
        <v>9.46875</v>
      </c>
      <c r="K598" s="296">
        <f t="shared" si="65"/>
        <v>7</v>
      </c>
      <c r="L598" s="296"/>
      <c r="M598" s="71">
        <f t="shared" si="66"/>
        <v>5</v>
      </c>
      <c r="O598" s="71">
        <f t="shared" si="67"/>
        <v>1</v>
      </c>
      <c r="P598" s="71">
        <f t="shared" si="68"/>
        <v>5</v>
      </c>
      <c r="Q598" s="298">
        <f t="shared" si="69"/>
        <v>5</v>
      </c>
      <c r="R598" s="71">
        <f t="shared" si="70"/>
        <v>0</v>
      </c>
      <c r="S598" s="71">
        <f t="shared" si="71"/>
        <v>5</v>
      </c>
      <c r="T598" s="71">
        <f t="shared" si="72"/>
        <v>0</v>
      </c>
      <c r="X598" s="71">
        <f t="shared" si="73"/>
        <v>5</v>
      </c>
    </row>
    <row r="599" spans="1:24">
      <c r="A599" s="71" t="str">
        <f t="shared" si="75"/>
        <v>威海</v>
      </c>
      <c r="B599" s="71">
        <f t="shared" si="75"/>
        <v>7</v>
      </c>
      <c r="C599" s="71" t="str">
        <f t="shared" si="75"/>
        <v>威海宝威新材料科技有限公司</v>
      </c>
      <c r="D599" s="287">
        <f t="shared" si="61"/>
        <v>34.6175</v>
      </c>
      <c r="E599" s="288" t="str">
        <f t="shared" si="62"/>
        <v>1</v>
      </c>
      <c r="F599" s="289" t="str">
        <f t="shared" si="62"/>
        <v>新型材料</v>
      </c>
      <c r="I599" s="71">
        <f t="shared" si="63"/>
        <v>3</v>
      </c>
      <c r="J599" s="296">
        <f t="shared" si="64"/>
        <v>6.9975</v>
      </c>
      <c r="K599" s="296">
        <f t="shared" si="65"/>
        <v>4.62</v>
      </c>
      <c r="L599" s="296"/>
      <c r="M599" s="71">
        <f t="shared" si="66"/>
        <v>5</v>
      </c>
      <c r="O599" s="71">
        <f t="shared" si="67"/>
        <v>5</v>
      </c>
      <c r="P599" s="71">
        <f t="shared" si="68"/>
        <v>0</v>
      </c>
      <c r="Q599" s="298">
        <f t="shared" si="69"/>
        <v>5</v>
      </c>
      <c r="R599" s="71">
        <f t="shared" si="70"/>
        <v>0</v>
      </c>
      <c r="S599" s="71">
        <f t="shared" si="71"/>
        <v>5</v>
      </c>
      <c r="T599" s="71">
        <f t="shared" si="72"/>
        <v>0</v>
      </c>
      <c r="X599" s="71">
        <f t="shared" si="73"/>
        <v>5</v>
      </c>
    </row>
    <row r="600" spans="1:24">
      <c r="A600" s="71" t="str">
        <f t="shared" si="75"/>
        <v>威海</v>
      </c>
      <c r="B600" s="71">
        <f t="shared" si="75"/>
        <v>8</v>
      </c>
      <c r="C600" s="71" t="str">
        <f t="shared" si="75"/>
        <v>威海鸿通管材
股份有限公司</v>
      </c>
      <c r="D600" s="287">
        <f t="shared" si="61"/>
        <v>43.0210526315789</v>
      </c>
      <c r="E600" s="288" t="str">
        <f t="shared" si="62"/>
        <v>2</v>
      </c>
      <c r="F600" s="289" t="str">
        <f t="shared" si="62"/>
        <v>2</v>
      </c>
      <c r="I600" s="71">
        <f t="shared" si="63"/>
        <v>9</v>
      </c>
      <c r="J600" s="296">
        <f t="shared" si="64"/>
        <v>6</v>
      </c>
      <c r="K600" s="296">
        <f t="shared" si="65"/>
        <v>5.02105263157895</v>
      </c>
      <c r="L600" s="296"/>
      <c r="M600" s="71">
        <f t="shared" si="66"/>
        <v>5</v>
      </c>
      <c r="O600" s="71">
        <f t="shared" si="67"/>
        <v>5</v>
      </c>
      <c r="P600" s="71">
        <f t="shared" si="68"/>
        <v>3</v>
      </c>
      <c r="Q600" s="298">
        <f t="shared" si="69"/>
        <v>10</v>
      </c>
      <c r="R600" s="71">
        <f t="shared" si="70"/>
        <v>0</v>
      </c>
      <c r="S600" s="71">
        <f t="shared" si="71"/>
        <v>10</v>
      </c>
      <c r="T600" s="71">
        <f t="shared" si="72"/>
        <v>0</v>
      </c>
      <c r="X600" s="71">
        <f t="shared" si="73"/>
        <v>0</v>
      </c>
    </row>
    <row r="601" spans="1:24">
      <c r="A601" s="71" t="str">
        <f t="shared" si="75"/>
        <v>威海</v>
      </c>
      <c r="B601" s="71">
        <f t="shared" si="75"/>
        <v>9</v>
      </c>
      <c r="C601" s="71" t="str">
        <f t="shared" si="75"/>
        <v>山东浩然特塑股份有限公司</v>
      </c>
      <c r="D601" s="287">
        <f t="shared" si="61"/>
        <v>40.7054342105263</v>
      </c>
      <c r="E601" s="288" t="str">
        <f t="shared" si="62"/>
        <v>1</v>
      </c>
      <c r="F601" s="289" t="str">
        <f t="shared" si="62"/>
        <v>新型材料</v>
      </c>
      <c r="I601" s="71">
        <f t="shared" si="63"/>
        <v>5</v>
      </c>
      <c r="J601" s="296">
        <f t="shared" si="64"/>
        <v>11.14375</v>
      </c>
      <c r="K601" s="296">
        <f t="shared" si="65"/>
        <v>3.56168421052632</v>
      </c>
      <c r="L601" s="296"/>
      <c r="M601" s="71">
        <f t="shared" si="66"/>
        <v>5</v>
      </c>
      <c r="O601" s="71">
        <f t="shared" si="67"/>
        <v>3</v>
      </c>
      <c r="P601" s="71">
        <f t="shared" si="68"/>
        <v>3</v>
      </c>
      <c r="Q601" s="298">
        <f t="shared" si="69"/>
        <v>5</v>
      </c>
      <c r="R601" s="71">
        <f t="shared" si="70"/>
        <v>0</v>
      </c>
      <c r="S601" s="71">
        <f t="shared" si="71"/>
        <v>5</v>
      </c>
      <c r="T601" s="71">
        <f t="shared" si="72"/>
        <v>0</v>
      </c>
      <c r="X601" s="71">
        <f t="shared" si="73"/>
        <v>5</v>
      </c>
    </row>
    <row r="602" spans="1:24">
      <c r="A602" s="71" t="str">
        <f t="shared" si="75"/>
        <v>威海</v>
      </c>
      <c r="B602" s="71">
        <f t="shared" si="75"/>
        <v>10</v>
      </c>
      <c r="C602" s="71" t="str">
        <f t="shared" si="75"/>
        <v>荣成华东锻压机床股份有限公司</v>
      </c>
      <c r="D602" s="287">
        <f t="shared" si="61"/>
        <v>34.48125</v>
      </c>
      <c r="E602" s="288" t="str">
        <f t="shared" si="62"/>
        <v>2</v>
      </c>
      <c r="F602" s="289" t="str">
        <f t="shared" si="62"/>
        <v>2</v>
      </c>
      <c r="I602" s="71">
        <f t="shared" si="63"/>
        <v>3</v>
      </c>
      <c r="J602" s="296">
        <f t="shared" si="64"/>
        <v>10.48125</v>
      </c>
      <c r="K602" s="296">
        <f t="shared" si="65"/>
        <v>0</v>
      </c>
      <c r="L602" s="296"/>
      <c r="M602" s="71">
        <f t="shared" si="66"/>
        <v>5</v>
      </c>
      <c r="O602" s="71">
        <f t="shared" si="67"/>
        <v>1</v>
      </c>
      <c r="P602" s="71">
        <f t="shared" si="68"/>
        <v>5</v>
      </c>
      <c r="Q602" s="298">
        <f t="shared" si="69"/>
        <v>5</v>
      </c>
      <c r="R602" s="71">
        <f t="shared" si="70"/>
        <v>0</v>
      </c>
      <c r="S602" s="71">
        <f t="shared" si="71"/>
        <v>5</v>
      </c>
      <c r="T602" s="71">
        <f t="shared" si="72"/>
        <v>0</v>
      </c>
      <c r="X602" s="71">
        <f t="shared" si="73"/>
        <v>5</v>
      </c>
    </row>
    <row r="603" spans="1:24">
      <c r="A603" s="71" t="str">
        <f t="shared" si="75"/>
        <v>威海</v>
      </c>
      <c r="B603" s="71">
        <f t="shared" si="75"/>
        <v>11</v>
      </c>
      <c r="C603" s="71" t="str">
        <f t="shared" si="75"/>
        <v>威海万丰奥威汽轮有限公司</v>
      </c>
      <c r="D603" s="287">
        <f t="shared" si="61"/>
        <v>38.0263157894737</v>
      </c>
      <c r="E603" s="288" t="str">
        <f t="shared" si="62"/>
        <v>2</v>
      </c>
      <c r="F603" s="289" t="str">
        <f t="shared" si="62"/>
        <v>2</v>
      </c>
      <c r="I603" s="71">
        <f t="shared" si="63"/>
        <v>18</v>
      </c>
      <c r="J603" s="296">
        <f t="shared" si="64"/>
        <v>0</v>
      </c>
      <c r="K603" s="296">
        <f t="shared" si="65"/>
        <v>3.02631578947368</v>
      </c>
      <c r="L603" s="296"/>
      <c r="M603" s="71">
        <f t="shared" si="66"/>
        <v>3</v>
      </c>
      <c r="O603" s="71">
        <f t="shared" si="67"/>
        <v>1</v>
      </c>
      <c r="P603" s="71">
        <f t="shared" si="68"/>
        <v>3</v>
      </c>
      <c r="Q603" s="298">
        <f t="shared" si="69"/>
        <v>0</v>
      </c>
      <c r="R603" s="71">
        <f t="shared" si="70"/>
        <v>0</v>
      </c>
      <c r="S603" s="71">
        <f t="shared" si="71"/>
        <v>0</v>
      </c>
      <c r="T603" s="71">
        <f t="shared" si="72"/>
        <v>5</v>
      </c>
      <c r="X603" s="71">
        <f t="shared" si="73"/>
        <v>5</v>
      </c>
    </row>
    <row r="604" spans="1:24">
      <c r="A604" s="71" t="str">
        <f t="shared" si="75"/>
        <v>威海</v>
      </c>
      <c r="B604" s="71">
        <f t="shared" si="75"/>
        <v>12</v>
      </c>
      <c r="C604" s="71" t="str">
        <f t="shared" si="75"/>
        <v>山东三土能源股份有限公司</v>
      </c>
      <c r="D604" s="287">
        <f t="shared" si="61"/>
        <v>30.17625</v>
      </c>
      <c r="E604" s="288" t="str">
        <f t="shared" si="62"/>
        <v>1</v>
      </c>
      <c r="F604" s="289" t="str">
        <f t="shared" si="62"/>
        <v>新型能源</v>
      </c>
      <c r="I604" s="71">
        <f t="shared" si="63"/>
        <v>3</v>
      </c>
      <c r="J604" s="296">
        <f t="shared" si="64"/>
        <v>5.17625</v>
      </c>
      <c r="K604" s="296">
        <f t="shared" si="65"/>
        <v>7</v>
      </c>
      <c r="L604" s="296"/>
      <c r="M604" s="71">
        <f t="shared" si="66"/>
        <v>5</v>
      </c>
      <c r="O604" s="71">
        <f t="shared" si="67"/>
        <v>5</v>
      </c>
      <c r="P604" s="71">
        <f t="shared" si="68"/>
        <v>0</v>
      </c>
      <c r="Q604" s="298">
        <f t="shared" si="69"/>
        <v>5</v>
      </c>
      <c r="R604" s="71">
        <f t="shared" si="70"/>
        <v>0</v>
      </c>
      <c r="S604" s="71">
        <f t="shared" si="71"/>
        <v>5</v>
      </c>
      <c r="T604" s="71">
        <f t="shared" si="72"/>
        <v>0</v>
      </c>
      <c r="X604" s="71">
        <f t="shared" si="73"/>
        <v>0</v>
      </c>
    </row>
    <row r="605" spans="1:24">
      <c r="A605" s="71" t="str">
        <f t="shared" si="75"/>
        <v>威海</v>
      </c>
      <c r="B605" s="71">
        <f t="shared" si="75"/>
        <v>13</v>
      </c>
      <c r="C605" s="71" t="str">
        <f t="shared" si="75"/>
        <v>威海金牌生物科技股份有限公司</v>
      </c>
      <c r="D605" s="287">
        <f t="shared" si="61"/>
        <v>36.1464210526316</v>
      </c>
      <c r="E605" s="288" t="str">
        <f t="shared" si="62"/>
        <v>1</v>
      </c>
      <c r="F605" s="289" t="str">
        <f t="shared" si="62"/>
        <v>生物工程和生物健康</v>
      </c>
      <c r="I605" s="71">
        <f t="shared" si="63"/>
        <v>3</v>
      </c>
      <c r="J605" s="296">
        <f t="shared" si="64"/>
        <v>0</v>
      </c>
      <c r="K605" s="296">
        <f t="shared" si="65"/>
        <v>3.14642105263158</v>
      </c>
      <c r="L605" s="296"/>
      <c r="M605" s="71">
        <f t="shared" si="66"/>
        <v>5</v>
      </c>
      <c r="O605" s="71">
        <f t="shared" si="67"/>
        <v>5</v>
      </c>
      <c r="P605" s="71">
        <f t="shared" si="68"/>
        <v>0</v>
      </c>
      <c r="Q605" s="298">
        <f t="shared" si="69"/>
        <v>15</v>
      </c>
      <c r="R605" s="71">
        <f t="shared" si="70"/>
        <v>0</v>
      </c>
      <c r="S605" s="71">
        <f t="shared" si="71"/>
        <v>15</v>
      </c>
      <c r="T605" s="71">
        <f t="shared" si="72"/>
        <v>0</v>
      </c>
      <c r="X605" s="71">
        <f t="shared" si="73"/>
        <v>5</v>
      </c>
    </row>
    <row r="606" spans="1:24">
      <c r="A606" s="71" t="str">
        <f t="shared" si="75"/>
        <v>威海</v>
      </c>
      <c r="B606" s="71">
        <f t="shared" si="75"/>
        <v>14</v>
      </c>
      <c r="C606" s="71" t="str">
        <f t="shared" si="75"/>
        <v>荣成鸿德海洋生物科技有限公司</v>
      </c>
      <c r="D606" s="287">
        <f t="shared" si="61"/>
        <v>43</v>
      </c>
      <c r="E606" s="288" t="str">
        <f t="shared" si="62"/>
        <v>1</v>
      </c>
      <c r="F606" s="289" t="str">
        <f t="shared" si="62"/>
        <v>生物工程和生物健康</v>
      </c>
      <c r="I606" s="71">
        <f t="shared" si="63"/>
        <v>3</v>
      </c>
      <c r="J606" s="296">
        <f t="shared" si="64"/>
        <v>15</v>
      </c>
      <c r="K606" s="296">
        <f t="shared" si="65"/>
        <v>7</v>
      </c>
      <c r="L606" s="296"/>
      <c r="M606" s="71">
        <f t="shared" si="66"/>
        <v>5</v>
      </c>
      <c r="O606" s="71">
        <f t="shared" si="67"/>
        <v>5</v>
      </c>
      <c r="P606" s="71">
        <f t="shared" si="68"/>
        <v>3</v>
      </c>
      <c r="Q606" s="298">
        <f t="shared" si="69"/>
        <v>0</v>
      </c>
      <c r="R606" s="71">
        <f t="shared" si="70"/>
        <v>0</v>
      </c>
      <c r="S606" s="71">
        <f t="shared" si="71"/>
        <v>0</v>
      </c>
      <c r="T606" s="71">
        <f t="shared" si="72"/>
        <v>0</v>
      </c>
      <c r="X606" s="71">
        <f t="shared" si="73"/>
        <v>5</v>
      </c>
    </row>
    <row r="607" spans="1:24">
      <c r="A607" s="71" t="str">
        <f t="shared" si="75"/>
        <v>威海</v>
      </c>
      <c r="B607" s="71">
        <f t="shared" si="75"/>
        <v>15</v>
      </c>
      <c r="C607" s="71" t="str">
        <f t="shared" si="75"/>
        <v>威海邦德散热系统股份有限公司</v>
      </c>
      <c r="D607" s="287">
        <f t="shared" si="61"/>
        <v>27</v>
      </c>
      <c r="E607" s="288" t="str">
        <f t="shared" si="62"/>
        <v>2</v>
      </c>
      <c r="F607" s="289" t="str">
        <f t="shared" si="62"/>
        <v>2</v>
      </c>
      <c r="I607" s="71">
        <f t="shared" si="63"/>
        <v>9</v>
      </c>
      <c r="J607" s="296">
        <f t="shared" si="64"/>
        <v>0</v>
      </c>
      <c r="K607" s="296">
        <f t="shared" si="65"/>
        <v>7</v>
      </c>
      <c r="L607" s="296"/>
      <c r="M607" s="71">
        <f t="shared" si="66"/>
        <v>5</v>
      </c>
      <c r="O607" s="71">
        <f t="shared" si="67"/>
        <v>1</v>
      </c>
      <c r="P607" s="71">
        <f t="shared" si="68"/>
        <v>0</v>
      </c>
      <c r="Q607" s="298">
        <f t="shared" si="69"/>
        <v>0</v>
      </c>
      <c r="R607" s="71">
        <f t="shared" si="70"/>
        <v>0</v>
      </c>
      <c r="S607" s="71">
        <f t="shared" si="71"/>
        <v>0</v>
      </c>
      <c r="T607" s="71">
        <f t="shared" si="72"/>
        <v>0</v>
      </c>
      <c r="X607" s="71">
        <f t="shared" si="73"/>
        <v>5</v>
      </c>
    </row>
    <row r="608" spans="1:24">
      <c r="A608" s="71" t="str">
        <f t="shared" si="75"/>
        <v>威海</v>
      </c>
      <c r="B608" s="71">
        <f t="shared" si="75"/>
        <v>16</v>
      </c>
      <c r="C608" s="71" t="str">
        <f t="shared" si="75"/>
        <v>天参密码科技股份有限公司</v>
      </c>
      <c r="D608" s="287">
        <f t="shared" si="61"/>
        <v>59</v>
      </c>
      <c r="E608" s="288" t="str">
        <f t="shared" si="62"/>
        <v>1</v>
      </c>
      <c r="F608" s="289" t="str">
        <f t="shared" si="62"/>
        <v>生物工程和生物健康</v>
      </c>
      <c r="I608" s="71">
        <f t="shared" si="63"/>
        <v>9</v>
      </c>
      <c r="J608" s="296">
        <f t="shared" si="64"/>
        <v>15</v>
      </c>
      <c r="K608" s="296">
        <f t="shared" si="65"/>
        <v>7</v>
      </c>
      <c r="L608" s="296"/>
      <c r="M608" s="71">
        <f t="shared" si="66"/>
        <v>5</v>
      </c>
      <c r="O608" s="71">
        <f t="shared" si="67"/>
        <v>3</v>
      </c>
      <c r="P608" s="71">
        <f t="shared" si="68"/>
        <v>0</v>
      </c>
      <c r="Q608" s="298">
        <f t="shared" si="69"/>
        <v>15</v>
      </c>
      <c r="R608" s="71">
        <f t="shared" si="70"/>
        <v>0</v>
      </c>
      <c r="S608" s="71">
        <f t="shared" si="71"/>
        <v>15</v>
      </c>
      <c r="T608" s="71">
        <f t="shared" si="72"/>
        <v>0</v>
      </c>
      <c r="X608" s="71">
        <f t="shared" si="73"/>
        <v>5</v>
      </c>
    </row>
    <row r="609" spans="1:24">
      <c r="A609" s="71" t="str">
        <f t="shared" si="75"/>
        <v>威海</v>
      </c>
      <c r="B609" s="71">
        <f t="shared" si="75"/>
        <v>17</v>
      </c>
      <c r="C609" s="71" t="str">
        <f t="shared" si="75"/>
        <v>荣成青木高新材料股份有限公司</v>
      </c>
      <c r="D609" s="287">
        <f t="shared" si="61"/>
        <v>34</v>
      </c>
      <c r="E609" s="288" t="str">
        <f t="shared" si="62"/>
        <v>1</v>
      </c>
      <c r="F609" s="289" t="str">
        <f t="shared" si="62"/>
        <v>新型材料</v>
      </c>
      <c r="I609" s="71">
        <f t="shared" si="63"/>
        <v>5</v>
      </c>
      <c r="J609" s="296">
        <f t="shared" si="64"/>
        <v>15</v>
      </c>
      <c r="K609" s="296">
        <f t="shared" si="65"/>
        <v>0</v>
      </c>
      <c r="L609" s="296"/>
      <c r="M609" s="71">
        <f t="shared" si="66"/>
        <v>3</v>
      </c>
      <c r="O609" s="71">
        <f t="shared" si="67"/>
        <v>1</v>
      </c>
      <c r="P609" s="71">
        <f t="shared" si="68"/>
        <v>0</v>
      </c>
      <c r="Q609" s="298">
        <f t="shared" si="69"/>
        <v>5</v>
      </c>
      <c r="R609" s="71">
        <f t="shared" si="70"/>
        <v>0</v>
      </c>
      <c r="S609" s="71">
        <f t="shared" si="71"/>
        <v>5</v>
      </c>
      <c r="T609" s="71">
        <f t="shared" si="72"/>
        <v>0</v>
      </c>
      <c r="X609" s="71">
        <f t="shared" si="73"/>
        <v>5</v>
      </c>
    </row>
    <row r="610" spans="1:24">
      <c r="A610" s="71" t="str">
        <f t="shared" si="75"/>
        <v>威海</v>
      </c>
      <c r="B610" s="71">
        <f t="shared" si="75"/>
        <v>18</v>
      </c>
      <c r="C610" s="71" t="str">
        <f t="shared" si="75"/>
        <v>山东渔翁信息技术股份有限公司</v>
      </c>
      <c r="D610" s="287">
        <f t="shared" si="61"/>
        <v>53</v>
      </c>
      <c r="E610" s="288" t="str">
        <f t="shared" si="62"/>
        <v>1</v>
      </c>
      <c r="F610" s="289" t="str">
        <f t="shared" si="62"/>
        <v>信息技术</v>
      </c>
      <c r="I610" s="71">
        <f t="shared" si="63"/>
        <v>3</v>
      </c>
      <c r="J610" s="296">
        <f t="shared" si="64"/>
        <v>15</v>
      </c>
      <c r="K610" s="296">
        <f t="shared" si="65"/>
        <v>0</v>
      </c>
      <c r="L610" s="296"/>
      <c r="M610" s="71">
        <f t="shared" si="66"/>
        <v>5</v>
      </c>
      <c r="O610" s="71">
        <f t="shared" si="67"/>
        <v>5</v>
      </c>
      <c r="P610" s="71">
        <f t="shared" si="68"/>
        <v>0</v>
      </c>
      <c r="Q610" s="298">
        <f t="shared" si="69"/>
        <v>5</v>
      </c>
      <c r="R610" s="71">
        <f t="shared" si="70"/>
        <v>10</v>
      </c>
      <c r="S610" s="71">
        <f t="shared" si="71"/>
        <v>10</v>
      </c>
      <c r="T610" s="71">
        <f t="shared" si="72"/>
        <v>5</v>
      </c>
      <c r="X610" s="71">
        <f t="shared" si="73"/>
        <v>10</v>
      </c>
    </row>
    <row r="611" spans="1:24">
      <c r="A611" s="71" t="str">
        <f t="shared" si="75"/>
        <v>威海</v>
      </c>
      <c r="B611" s="71">
        <f t="shared" si="75"/>
        <v>19</v>
      </c>
      <c r="C611" s="71" t="str">
        <f t="shared" si="75"/>
        <v>威海伯特利萨克迪汽车安全系统有限公司</v>
      </c>
      <c r="D611" s="287">
        <f t="shared" si="61"/>
        <v>54</v>
      </c>
      <c r="E611" s="288" t="str">
        <f t="shared" si="62"/>
        <v>2</v>
      </c>
      <c r="F611" s="289" t="str">
        <f t="shared" si="62"/>
        <v>2</v>
      </c>
      <c r="I611" s="71">
        <f t="shared" si="63"/>
        <v>18</v>
      </c>
      <c r="J611" s="296">
        <f t="shared" si="64"/>
        <v>15</v>
      </c>
      <c r="K611" s="296">
        <f t="shared" si="65"/>
        <v>7</v>
      </c>
      <c r="L611" s="296"/>
      <c r="M611" s="71">
        <f t="shared" si="66"/>
        <v>3</v>
      </c>
      <c r="O611" s="71">
        <f t="shared" si="67"/>
        <v>1</v>
      </c>
      <c r="P611" s="71">
        <f t="shared" si="68"/>
        <v>0</v>
      </c>
      <c r="Q611" s="298">
        <f t="shared" si="69"/>
        <v>5</v>
      </c>
      <c r="R611" s="71">
        <f t="shared" si="70"/>
        <v>0</v>
      </c>
      <c r="S611" s="71">
        <f t="shared" si="71"/>
        <v>5</v>
      </c>
      <c r="T611" s="71">
        <f t="shared" si="72"/>
        <v>0</v>
      </c>
      <c r="X611" s="71">
        <f t="shared" si="73"/>
        <v>5</v>
      </c>
    </row>
    <row r="612" spans="1:24">
      <c r="A612" s="71" t="str">
        <f t="shared" si="75"/>
        <v>威海</v>
      </c>
      <c r="B612" s="71">
        <f t="shared" si="75"/>
        <v>20</v>
      </c>
      <c r="C612" s="71" t="str">
        <f t="shared" si="75"/>
        <v>威海盈盾特种工程材料有限公司</v>
      </c>
      <c r="D612" s="287">
        <f t="shared" si="61"/>
        <v>31.5416842105263</v>
      </c>
      <c r="E612" s="288" t="str">
        <f t="shared" si="62"/>
        <v>1</v>
      </c>
      <c r="F612" s="289" t="str">
        <f t="shared" si="62"/>
        <v>节能环保</v>
      </c>
      <c r="I612" s="71">
        <f t="shared" si="63"/>
        <v>3</v>
      </c>
      <c r="J612" s="296">
        <f t="shared" si="64"/>
        <v>0</v>
      </c>
      <c r="K612" s="296">
        <f t="shared" si="65"/>
        <v>3.54168421052632</v>
      </c>
      <c r="L612" s="296"/>
      <c r="M612" s="71">
        <f t="shared" si="66"/>
        <v>5</v>
      </c>
      <c r="O612" s="71">
        <f t="shared" si="67"/>
        <v>5</v>
      </c>
      <c r="P612" s="71">
        <f t="shared" si="68"/>
        <v>0</v>
      </c>
      <c r="Q612" s="298">
        <f t="shared" si="69"/>
        <v>10</v>
      </c>
      <c r="R612" s="71">
        <f t="shared" si="70"/>
        <v>0</v>
      </c>
      <c r="S612" s="71">
        <f t="shared" si="71"/>
        <v>10</v>
      </c>
      <c r="T612" s="71">
        <f t="shared" si="72"/>
        <v>0</v>
      </c>
      <c r="X612" s="71">
        <f t="shared" si="73"/>
        <v>5</v>
      </c>
    </row>
    <row r="613" spans="1:24">
      <c r="A613" s="71" t="str">
        <f t="shared" si="75"/>
        <v>威海</v>
      </c>
      <c r="B613" s="71">
        <f t="shared" si="75"/>
        <v>21</v>
      </c>
      <c r="C613" s="71" t="str">
        <f t="shared" si="75"/>
        <v>文登奥文电机有限公司</v>
      </c>
      <c r="D613" s="287">
        <f t="shared" si="61"/>
        <v>58.3138157894737</v>
      </c>
      <c r="E613" s="288" t="str">
        <f t="shared" si="62"/>
        <v>1</v>
      </c>
      <c r="F613" s="289" t="str">
        <f t="shared" si="62"/>
        <v>节能环保</v>
      </c>
      <c r="I613" s="71">
        <f t="shared" si="63"/>
        <v>15</v>
      </c>
      <c r="J613" s="296">
        <f t="shared" si="64"/>
        <v>5.3875</v>
      </c>
      <c r="K613" s="296">
        <f t="shared" si="65"/>
        <v>3.92631578947368</v>
      </c>
      <c r="L613" s="296"/>
      <c r="M613" s="71">
        <f t="shared" si="66"/>
        <v>3</v>
      </c>
      <c r="O613" s="71">
        <f t="shared" si="67"/>
        <v>3</v>
      </c>
      <c r="P613" s="71">
        <f t="shared" si="68"/>
        <v>3</v>
      </c>
      <c r="Q613" s="298">
        <f t="shared" si="69"/>
        <v>5</v>
      </c>
      <c r="R613" s="71">
        <f t="shared" si="70"/>
        <v>0</v>
      </c>
      <c r="S613" s="71">
        <f t="shared" si="71"/>
        <v>5</v>
      </c>
      <c r="T613" s="71">
        <f t="shared" si="72"/>
        <v>10</v>
      </c>
      <c r="X613" s="71">
        <f t="shared" si="73"/>
        <v>10</v>
      </c>
    </row>
    <row r="614" spans="1:24">
      <c r="A614" s="71" t="str">
        <f t="shared" si="75"/>
        <v>日照</v>
      </c>
      <c r="B614" s="71">
        <f t="shared" si="75"/>
        <v>1</v>
      </c>
      <c r="C614" s="71" t="str">
        <f t="shared" si="75"/>
        <v>山东卫泰智控科技有限公司</v>
      </c>
      <c r="D614" s="287">
        <f t="shared" si="61"/>
        <v>37.4567368421053</v>
      </c>
      <c r="E614" s="288" t="str">
        <f t="shared" si="62"/>
        <v>1</v>
      </c>
      <c r="F614" s="289" t="str">
        <f t="shared" si="62"/>
        <v>信息技术</v>
      </c>
      <c r="I614" s="71">
        <f t="shared" si="63"/>
        <v>1</v>
      </c>
      <c r="J614" s="296">
        <f t="shared" si="64"/>
        <v>15</v>
      </c>
      <c r="K614" s="296">
        <f t="shared" si="65"/>
        <v>3.45673684210526</v>
      </c>
      <c r="L614" s="296"/>
      <c r="M614" s="71">
        <f t="shared" si="66"/>
        <v>5</v>
      </c>
      <c r="O614" s="71">
        <f t="shared" si="67"/>
        <v>3</v>
      </c>
      <c r="P614" s="71">
        <f t="shared" si="68"/>
        <v>0</v>
      </c>
      <c r="Q614" s="298">
        <f t="shared" si="69"/>
        <v>0</v>
      </c>
      <c r="R614" s="71">
        <f t="shared" si="70"/>
        <v>10</v>
      </c>
      <c r="S614" s="71">
        <f t="shared" si="71"/>
        <v>10</v>
      </c>
      <c r="T614" s="71">
        <f t="shared" si="72"/>
        <v>0</v>
      </c>
      <c r="X614" s="71">
        <f t="shared" si="73"/>
        <v>0</v>
      </c>
    </row>
    <row r="615" spans="1:24">
      <c r="A615" s="71" t="str">
        <f t="shared" ref="A615:C634" si="76">A245</f>
        <v>日照</v>
      </c>
      <c r="B615" s="71">
        <f t="shared" si="76"/>
        <v>2</v>
      </c>
      <c r="C615" s="71" t="str">
        <f t="shared" si="76"/>
        <v>金星（日照）农业科技发展有限公司</v>
      </c>
      <c r="D615" s="287">
        <f t="shared" si="61"/>
        <v>27.7717105263158</v>
      </c>
      <c r="E615" s="288" t="str">
        <f t="shared" si="62"/>
        <v>2</v>
      </c>
      <c r="F615" s="289" t="str">
        <f t="shared" si="62"/>
        <v>2</v>
      </c>
      <c r="I615" s="71">
        <f t="shared" si="63"/>
        <v>3</v>
      </c>
      <c r="J615" s="296">
        <f t="shared" si="64"/>
        <v>7.0875</v>
      </c>
      <c r="K615" s="296">
        <f t="shared" si="65"/>
        <v>3.68421052631579</v>
      </c>
      <c r="L615" s="296"/>
      <c r="M615" s="71">
        <f t="shared" si="66"/>
        <v>5</v>
      </c>
      <c r="O615" s="71">
        <f t="shared" si="67"/>
        <v>1</v>
      </c>
      <c r="P615" s="71">
        <f t="shared" si="68"/>
        <v>3</v>
      </c>
      <c r="Q615" s="298">
        <f t="shared" si="69"/>
        <v>5</v>
      </c>
      <c r="R615" s="71">
        <f t="shared" si="70"/>
        <v>0</v>
      </c>
      <c r="S615" s="71">
        <f t="shared" si="71"/>
        <v>5</v>
      </c>
      <c r="T615" s="71">
        <f t="shared" si="72"/>
        <v>0</v>
      </c>
      <c r="X615" s="71">
        <f t="shared" si="73"/>
        <v>0</v>
      </c>
    </row>
    <row r="616" spans="1:24">
      <c r="A616" s="71" t="str">
        <f t="shared" si="76"/>
        <v>日照</v>
      </c>
      <c r="B616" s="71">
        <f t="shared" si="76"/>
        <v>3</v>
      </c>
      <c r="C616" s="71" t="str">
        <f t="shared" si="76"/>
        <v>山东圣安泰装备制造有限公司</v>
      </c>
      <c r="D616" s="287">
        <f t="shared" si="61"/>
        <v>35.0210526315789</v>
      </c>
      <c r="E616" s="288" t="str">
        <f t="shared" si="62"/>
        <v>1</v>
      </c>
      <c r="F616" s="289" t="str">
        <f t="shared" si="62"/>
        <v>新型能源</v>
      </c>
      <c r="I616" s="71">
        <f t="shared" si="63"/>
        <v>3</v>
      </c>
      <c r="J616" s="296">
        <f t="shared" si="64"/>
        <v>15</v>
      </c>
      <c r="K616" s="296">
        <f t="shared" si="65"/>
        <v>4.02105263157895</v>
      </c>
      <c r="L616" s="296"/>
      <c r="M616" s="71">
        <f t="shared" si="66"/>
        <v>5</v>
      </c>
      <c r="O616" s="71">
        <f t="shared" si="67"/>
        <v>3</v>
      </c>
      <c r="P616" s="71">
        <f t="shared" si="68"/>
        <v>0</v>
      </c>
      <c r="Q616" s="298">
        <f t="shared" si="69"/>
        <v>0</v>
      </c>
      <c r="R616" s="71">
        <f t="shared" si="70"/>
        <v>0</v>
      </c>
      <c r="S616" s="71">
        <f t="shared" si="71"/>
        <v>0</v>
      </c>
      <c r="T616" s="71">
        <f t="shared" si="72"/>
        <v>0</v>
      </c>
      <c r="X616" s="71">
        <f t="shared" si="73"/>
        <v>5</v>
      </c>
    </row>
    <row r="617" spans="1:24">
      <c r="A617" s="71" t="str">
        <f t="shared" si="76"/>
        <v>日照</v>
      </c>
      <c r="B617" s="71">
        <f t="shared" si="76"/>
        <v>4</v>
      </c>
      <c r="C617" s="71" t="str">
        <f t="shared" si="76"/>
        <v>海汇集团有限公司</v>
      </c>
      <c r="D617" s="287">
        <f t="shared" si="61"/>
        <v>45.0872631578947</v>
      </c>
      <c r="E617" s="288" t="str">
        <f t="shared" si="62"/>
        <v>1</v>
      </c>
      <c r="F617" s="289" t="str">
        <f t="shared" si="62"/>
        <v>节能环保</v>
      </c>
      <c r="I617" s="71">
        <f t="shared" si="63"/>
        <v>18</v>
      </c>
      <c r="J617" s="296">
        <f t="shared" si="64"/>
        <v>0</v>
      </c>
      <c r="K617" s="296">
        <f t="shared" si="65"/>
        <v>3.08726315789474</v>
      </c>
      <c r="L617" s="296"/>
      <c r="M617" s="71">
        <f t="shared" si="66"/>
        <v>3</v>
      </c>
      <c r="O617" s="71">
        <f t="shared" si="67"/>
        <v>1</v>
      </c>
      <c r="P617" s="71">
        <f t="shared" si="68"/>
        <v>5</v>
      </c>
      <c r="Q617" s="298">
        <f t="shared" si="69"/>
        <v>0</v>
      </c>
      <c r="R617" s="71">
        <f t="shared" si="70"/>
        <v>0</v>
      </c>
      <c r="S617" s="71">
        <f t="shared" si="71"/>
        <v>0</v>
      </c>
      <c r="T617" s="71">
        <f t="shared" si="72"/>
        <v>10</v>
      </c>
      <c r="X617" s="71">
        <f t="shared" si="73"/>
        <v>5</v>
      </c>
    </row>
    <row r="618" spans="1:24">
      <c r="A618" s="71" t="str">
        <f t="shared" si="76"/>
        <v>日照</v>
      </c>
      <c r="B618" s="71">
        <f t="shared" si="76"/>
        <v>5</v>
      </c>
      <c r="C618" s="71" t="str">
        <f t="shared" si="76"/>
        <v>莒县海通茧丝绸有限公司</v>
      </c>
      <c r="D618" s="287">
        <f t="shared" si="61"/>
        <v>40.1505263157895</v>
      </c>
      <c r="E618" s="288" t="str">
        <f t="shared" si="62"/>
        <v>2</v>
      </c>
      <c r="F618" s="289" t="str">
        <f t="shared" si="62"/>
        <v>2</v>
      </c>
      <c r="I618" s="71">
        <f t="shared" si="63"/>
        <v>9</v>
      </c>
      <c r="J618" s="296">
        <f t="shared" si="64"/>
        <v>0</v>
      </c>
      <c r="K618" s="296">
        <f t="shared" si="65"/>
        <v>3.15052631578947</v>
      </c>
      <c r="L618" s="296"/>
      <c r="M618" s="71">
        <f t="shared" si="66"/>
        <v>3</v>
      </c>
      <c r="O618" s="71">
        <f t="shared" si="67"/>
        <v>5</v>
      </c>
      <c r="P618" s="71">
        <f t="shared" si="68"/>
        <v>0</v>
      </c>
      <c r="Q618" s="298">
        <f t="shared" si="69"/>
        <v>5</v>
      </c>
      <c r="R618" s="71">
        <f t="shared" si="70"/>
        <v>0</v>
      </c>
      <c r="S618" s="71">
        <f t="shared" si="71"/>
        <v>5</v>
      </c>
      <c r="T618" s="71">
        <f t="shared" si="72"/>
        <v>10</v>
      </c>
      <c r="X618" s="71">
        <f t="shared" si="73"/>
        <v>5</v>
      </c>
    </row>
    <row r="619" spans="1:24">
      <c r="A619" s="71" t="str">
        <f t="shared" si="76"/>
        <v>日照</v>
      </c>
      <c r="B619" s="71">
        <f t="shared" si="76"/>
        <v>6</v>
      </c>
      <c r="C619" s="71" t="str">
        <f t="shared" si="76"/>
        <v>山东久力工贸集团有限公司</v>
      </c>
      <c r="D619" s="287">
        <f t="shared" si="61"/>
        <v>28.2125</v>
      </c>
      <c r="E619" s="288" t="str">
        <f t="shared" si="62"/>
        <v>2</v>
      </c>
      <c r="F619" s="289" t="str">
        <f t="shared" si="62"/>
        <v>2</v>
      </c>
      <c r="I619" s="71">
        <f t="shared" si="63"/>
        <v>9</v>
      </c>
      <c r="J619" s="296">
        <f t="shared" si="64"/>
        <v>7.2125</v>
      </c>
      <c r="K619" s="296">
        <f t="shared" si="65"/>
        <v>0</v>
      </c>
      <c r="L619" s="296"/>
      <c r="M619" s="71">
        <f t="shared" si="66"/>
        <v>3</v>
      </c>
      <c r="O619" s="71">
        <f t="shared" si="67"/>
        <v>1</v>
      </c>
      <c r="P619" s="71">
        <f t="shared" si="68"/>
        <v>3</v>
      </c>
      <c r="Q619" s="298">
        <f t="shared" si="69"/>
        <v>0</v>
      </c>
      <c r="R619" s="71">
        <f t="shared" si="70"/>
        <v>0</v>
      </c>
      <c r="S619" s="71">
        <f t="shared" si="71"/>
        <v>0</v>
      </c>
      <c r="T619" s="71">
        <f t="shared" si="72"/>
        <v>0</v>
      </c>
      <c r="X619" s="71">
        <f t="shared" si="73"/>
        <v>5</v>
      </c>
    </row>
    <row r="620" spans="1:24">
      <c r="A620" s="71" t="str">
        <f t="shared" si="76"/>
        <v>日照</v>
      </c>
      <c r="B620" s="71">
        <f t="shared" si="76"/>
        <v>7</v>
      </c>
      <c r="C620" s="71" t="str">
        <f t="shared" si="76"/>
        <v>日照鑫锐安全设备有限公司</v>
      </c>
      <c r="D620" s="287">
        <f t="shared" si="61"/>
        <v>15.0210526315789</v>
      </c>
      <c r="E620" s="288" t="str">
        <f t="shared" si="62"/>
        <v>2</v>
      </c>
      <c r="F620" s="289" t="str">
        <f t="shared" si="62"/>
        <v>2</v>
      </c>
      <c r="I620" s="71">
        <f t="shared" si="63"/>
        <v>3</v>
      </c>
      <c r="J620" s="296">
        <f t="shared" si="64"/>
        <v>0</v>
      </c>
      <c r="K620" s="296">
        <f t="shared" si="65"/>
        <v>3.02105263157895</v>
      </c>
      <c r="L620" s="296"/>
      <c r="M620" s="71">
        <f t="shared" si="66"/>
        <v>3</v>
      </c>
      <c r="O620" s="71">
        <f t="shared" si="67"/>
        <v>1</v>
      </c>
      <c r="P620" s="71">
        <f t="shared" si="68"/>
        <v>0</v>
      </c>
      <c r="Q620" s="298">
        <f t="shared" si="69"/>
        <v>0</v>
      </c>
      <c r="R620" s="71">
        <f t="shared" si="70"/>
        <v>0</v>
      </c>
      <c r="S620" s="71">
        <f t="shared" si="71"/>
        <v>0</v>
      </c>
      <c r="T620" s="71">
        <f t="shared" si="72"/>
        <v>0</v>
      </c>
      <c r="X620" s="71">
        <f t="shared" si="73"/>
        <v>5</v>
      </c>
    </row>
    <row r="621" spans="1:24">
      <c r="A621" s="71" t="str">
        <f t="shared" si="76"/>
        <v>日照</v>
      </c>
      <c r="B621" s="71">
        <f t="shared" si="76"/>
        <v>8</v>
      </c>
      <c r="C621" s="71" t="str">
        <f t="shared" si="76"/>
        <v>日照海恩锯业有限公司</v>
      </c>
      <c r="D621" s="287">
        <f t="shared" si="61"/>
        <v>38.8947368421053</v>
      </c>
      <c r="E621" s="288" t="str">
        <f t="shared" si="62"/>
        <v>2</v>
      </c>
      <c r="F621" s="289" t="str">
        <f t="shared" si="62"/>
        <v>2</v>
      </c>
      <c r="I621" s="71">
        <f t="shared" si="63"/>
        <v>12</v>
      </c>
      <c r="J621" s="296">
        <f t="shared" si="64"/>
        <v>0</v>
      </c>
      <c r="K621" s="296">
        <f t="shared" si="65"/>
        <v>3.89473684210526</v>
      </c>
      <c r="L621" s="296"/>
      <c r="M621" s="71">
        <f t="shared" si="66"/>
        <v>3</v>
      </c>
      <c r="O621" s="71">
        <f t="shared" si="67"/>
        <v>5</v>
      </c>
      <c r="P621" s="71">
        <f t="shared" si="68"/>
        <v>0</v>
      </c>
      <c r="Q621" s="298">
        <f t="shared" si="69"/>
        <v>10</v>
      </c>
      <c r="R621" s="71">
        <f t="shared" si="70"/>
        <v>0</v>
      </c>
      <c r="S621" s="71">
        <f t="shared" si="71"/>
        <v>10</v>
      </c>
      <c r="T621" s="71">
        <f t="shared" si="72"/>
        <v>0</v>
      </c>
      <c r="X621" s="71">
        <f t="shared" si="73"/>
        <v>5</v>
      </c>
    </row>
    <row r="622" spans="1:24">
      <c r="A622" s="71" t="str">
        <f t="shared" si="76"/>
        <v>日照</v>
      </c>
      <c r="B622" s="71">
        <f t="shared" si="76"/>
        <v>9</v>
      </c>
      <c r="C622" s="71" t="str">
        <f t="shared" si="76"/>
        <v>山东创泽信息技术股份有限公司</v>
      </c>
      <c r="D622" s="287">
        <f t="shared" si="61"/>
        <v>43.5390921052632</v>
      </c>
      <c r="E622" s="288" t="str">
        <f t="shared" si="62"/>
        <v>1</v>
      </c>
      <c r="F622" s="289" t="str">
        <f t="shared" si="62"/>
        <v>互联网</v>
      </c>
      <c r="I622" s="71">
        <f t="shared" si="63"/>
        <v>3</v>
      </c>
      <c r="J622" s="296">
        <f t="shared" si="64"/>
        <v>7.37625</v>
      </c>
      <c r="K622" s="296">
        <f t="shared" si="65"/>
        <v>3.16284210526316</v>
      </c>
      <c r="L622" s="296"/>
      <c r="M622" s="71">
        <f t="shared" si="66"/>
        <v>5</v>
      </c>
      <c r="O622" s="71">
        <f t="shared" si="67"/>
        <v>5</v>
      </c>
      <c r="P622" s="71">
        <f t="shared" si="68"/>
        <v>0</v>
      </c>
      <c r="Q622" s="298">
        <f t="shared" si="69"/>
        <v>5</v>
      </c>
      <c r="R622" s="71">
        <f t="shared" si="70"/>
        <v>15</v>
      </c>
      <c r="S622" s="71">
        <f t="shared" si="71"/>
        <v>15</v>
      </c>
      <c r="T622" s="71">
        <f t="shared" si="72"/>
        <v>0</v>
      </c>
      <c r="X622" s="71">
        <f t="shared" si="73"/>
        <v>5</v>
      </c>
    </row>
    <row r="623" spans="1:24">
      <c r="A623" s="71" t="str">
        <f t="shared" si="76"/>
        <v>日照</v>
      </c>
      <c r="B623" s="71">
        <f t="shared" si="76"/>
        <v>10</v>
      </c>
      <c r="C623" s="71" t="str">
        <f t="shared" si="76"/>
        <v>山东金马工业集团机械锻造厂</v>
      </c>
      <c r="D623" s="287">
        <f t="shared" si="61"/>
        <v>22.2778947368421</v>
      </c>
      <c r="E623" s="288" t="str">
        <f t="shared" si="62"/>
        <v>2</v>
      </c>
      <c r="F623" s="289" t="str">
        <f t="shared" si="62"/>
        <v>2</v>
      </c>
      <c r="I623" s="71">
        <f t="shared" si="63"/>
        <v>5</v>
      </c>
      <c r="J623" s="296">
        <f t="shared" si="64"/>
        <v>0</v>
      </c>
      <c r="K623" s="296">
        <f t="shared" si="65"/>
        <v>3.27789473684211</v>
      </c>
      <c r="L623" s="296"/>
      <c r="M623" s="71">
        <f t="shared" si="66"/>
        <v>0</v>
      </c>
      <c r="O623" s="71">
        <f t="shared" si="67"/>
        <v>1</v>
      </c>
      <c r="P623" s="71">
        <f t="shared" si="68"/>
        <v>3</v>
      </c>
      <c r="Q623" s="298">
        <f t="shared" si="69"/>
        <v>5</v>
      </c>
      <c r="R623" s="71">
        <f t="shared" si="70"/>
        <v>5</v>
      </c>
      <c r="S623" s="71">
        <f t="shared" si="71"/>
        <v>5</v>
      </c>
      <c r="T623" s="71">
        <f t="shared" si="72"/>
        <v>0</v>
      </c>
      <c r="X623" s="71">
        <f t="shared" si="73"/>
        <v>5</v>
      </c>
    </row>
    <row r="624" spans="1:24">
      <c r="A624" s="71" t="str">
        <f t="shared" si="76"/>
        <v>莱芜</v>
      </c>
      <c r="B624" s="71">
        <f t="shared" si="76"/>
        <v>1</v>
      </c>
      <c r="C624" s="71" t="str">
        <f t="shared" si="76"/>
        <v>莱芜鑫科汽车零部件有限公司</v>
      </c>
      <c r="D624" s="287">
        <f t="shared" si="61"/>
        <v>21.9109605263158</v>
      </c>
      <c r="E624" s="288" t="str">
        <f t="shared" si="62"/>
        <v>2</v>
      </c>
      <c r="F624" s="289" t="str">
        <f t="shared" si="62"/>
        <v>2</v>
      </c>
      <c r="I624" s="71">
        <f t="shared" si="63"/>
        <v>3</v>
      </c>
      <c r="J624" s="296">
        <f t="shared" si="64"/>
        <v>6.71875</v>
      </c>
      <c r="K624" s="296">
        <f t="shared" si="65"/>
        <v>3.19221052631579</v>
      </c>
      <c r="L624" s="296"/>
      <c r="M624" s="71">
        <f t="shared" si="66"/>
        <v>5</v>
      </c>
      <c r="O624" s="71">
        <f t="shared" si="67"/>
        <v>1</v>
      </c>
      <c r="P624" s="71">
        <f t="shared" si="68"/>
        <v>3</v>
      </c>
      <c r="Q624" s="298">
        <f t="shared" si="69"/>
        <v>0</v>
      </c>
      <c r="R624" s="71">
        <f t="shared" si="70"/>
        <v>0</v>
      </c>
      <c r="S624" s="71">
        <f t="shared" si="71"/>
        <v>0</v>
      </c>
      <c r="T624" s="71">
        <f t="shared" si="72"/>
        <v>0</v>
      </c>
      <c r="X624" s="71">
        <f t="shared" si="73"/>
        <v>0</v>
      </c>
    </row>
    <row r="625" spans="1:24">
      <c r="A625" s="71" t="str">
        <f t="shared" si="76"/>
        <v>莱芜</v>
      </c>
      <c r="B625" s="71">
        <f t="shared" si="76"/>
        <v>2</v>
      </c>
      <c r="C625" s="71" t="str">
        <f t="shared" si="76"/>
        <v>山东莱芜润达新材料有限公司</v>
      </c>
      <c r="D625" s="287">
        <f t="shared" si="61"/>
        <v>45.9709473684211</v>
      </c>
      <c r="E625" s="288" t="str">
        <f t="shared" si="62"/>
        <v>2</v>
      </c>
      <c r="F625" s="289" t="str">
        <f t="shared" si="62"/>
        <v>2</v>
      </c>
      <c r="I625" s="71">
        <f t="shared" si="63"/>
        <v>9</v>
      </c>
      <c r="J625" s="296">
        <f t="shared" si="64"/>
        <v>0</v>
      </c>
      <c r="K625" s="296">
        <f t="shared" si="65"/>
        <v>5.97094736842105</v>
      </c>
      <c r="L625" s="296"/>
      <c r="M625" s="71">
        <f t="shared" si="66"/>
        <v>3</v>
      </c>
      <c r="O625" s="71">
        <f t="shared" si="67"/>
        <v>5</v>
      </c>
      <c r="P625" s="71">
        <f t="shared" si="68"/>
        <v>3</v>
      </c>
      <c r="Q625" s="298">
        <f t="shared" si="69"/>
        <v>15</v>
      </c>
      <c r="R625" s="71">
        <f t="shared" si="70"/>
        <v>0</v>
      </c>
      <c r="S625" s="71">
        <f t="shared" si="71"/>
        <v>15</v>
      </c>
      <c r="T625" s="71">
        <f t="shared" si="72"/>
        <v>0</v>
      </c>
      <c r="X625" s="71">
        <f t="shared" si="73"/>
        <v>5</v>
      </c>
    </row>
    <row r="626" spans="1:24">
      <c r="A626" s="71" t="str">
        <f t="shared" si="76"/>
        <v>莱芜</v>
      </c>
      <c r="B626" s="71">
        <f t="shared" si="76"/>
        <v>3</v>
      </c>
      <c r="C626" s="71" t="str">
        <f t="shared" si="76"/>
        <v>山东大众机械制造股份有限公司</v>
      </c>
      <c r="D626" s="287">
        <f t="shared" si="61"/>
        <v>30.1993421052632</v>
      </c>
      <c r="E626" s="288" t="str">
        <f t="shared" si="62"/>
        <v>2</v>
      </c>
      <c r="F626" s="289" t="str">
        <f t="shared" si="62"/>
        <v>2</v>
      </c>
      <c r="I626" s="71">
        <f t="shared" si="63"/>
        <v>9</v>
      </c>
      <c r="J626" s="296">
        <f t="shared" si="64"/>
        <v>7.0625</v>
      </c>
      <c r="K626" s="296">
        <f t="shared" si="65"/>
        <v>3.13684210526316</v>
      </c>
      <c r="L626" s="296"/>
      <c r="M626" s="71">
        <f t="shared" si="66"/>
        <v>3</v>
      </c>
      <c r="O626" s="71">
        <f t="shared" si="67"/>
        <v>3</v>
      </c>
      <c r="P626" s="71">
        <f t="shared" si="68"/>
        <v>0</v>
      </c>
      <c r="Q626" s="298">
        <f t="shared" si="69"/>
        <v>0</v>
      </c>
      <c r="R626" s="71">
        <f t="shared" si="70"/>
        <v>0</v>
      </c>
      <c r="S626" s="71">
        <f t="shared" si="71"/>
        <v>0</v>
      </c>
      <c r="T626" s="71">
        <f t="shared" si="72"/>
        <v>0</v>
      </c>
      <c r="X626" s="71">
        <f t="shared" si="73"/>
        <v>5</v>
      </c>
    </row>
    <row r="627" spans="1:24">
      <c r="A627" s="71" t="str">
        <f t="shared" si="76"/>
        <v>莱芜</v>
      </c>
      <c r="B627" s="71">
        <f t="shared" si="76"/>
        <v>4</v>
      </c>
      <c r="C627" s="71" t="str">
        <f t="shared" si="76"/>
        <v>山东温岭精锻科技有限公司</v>
      </c>
      <c r="D627" s="287">
        <f t="shared" si="61"/>
        <v>38.0082105263158</v>
      </c>
      <c r="E627" s="288" t="str">
        <f t="shared" si="62"/>
        <v>2</v>
      </c>
      <c r="F627" s="289" t="str">
        <f t="shared" si="62"/>
        <v>2</v>
      </c>
      <c r="I627" s="71">
        <f t="shared" si="63"/>
        <v>18</v>
      </c>
      <c r="J627" s="296">
        <f t="shared" si="64"/>
        <v>0</v>
      </c>
      <c r="K627" s="296">
        <f t="shared" si="65"/>
        <v>3.00821052631579</v>
      </c>
      <c r="L627" s="296"/>
      <c r="M627" s="71">
        <f t="shared" si="66"/>
        <v>3</v>
      </c>
      <c r="O627" s="71">
        <f t="shared" si="67"/>
        <v>1</v>
      </c>
      <c r="P627" s="71">
        <f t="shared" si="68"/>
        <v>3</v>
      </c>
      <c r="Q627" s="298">
        <f t="shared" si="69"/>
        <v>5</v>
      </c>
      <c r="R627" s="71">
        <f t="shared" si="70"/>
        <v>0</v>
      </c>
      <c r="S627" s="71">
        <f t="shared" si="71"/>
        <v>5</v>
      </c>
      <c r="T627" s="71">
        <f t="shared" si="72"/>
        <v>0</v>
      </c>
      <c r="X627" s="71">
        <f t="shared" si="73"/>
        <v>5</v>
      </c>
    </row>
    <row r="628" spans="1:24">
      <c r="A628" s="71" t="str">
        <f t="shared" si="76"/>
        <v>莱芜</v>
      </c>
      <c r="B628" s="71">
        <f t="shared" si="76"/>
        <v>5</v>
      </c>
      <c r="C628" s="71" t="str">
        <f t="shared" si="76"/>
        <v>山东阿尔普尔节能装备有限公司</v>
      </c>
      <c r="D628" s="287">
        <f t="shared" si="61"/>
        <v>55</v>
      </c>
      <c r="E628" s="288" t="str">
        <f t="shared" si="62"/>
        <v>1</v>
      </c>
      <c r="F628" s="289" t="str">
        <f t="shared" si="62"/>
        <v>新型能源</v>
      </c>
      <c r="I628" s="71">
        <f t="shared" si="63"/>
        <v>12</v>
      </c>
      <c r="J628" s="296">
        <f t="shared" si="64"/>
        <v>15</v>
      </c>
      <c r="K628" s="296">
        <f t="shared" si="65"/>
        <v>7</v>
      </c>
      <c r="L628" s="296"/>
      <c r="M628" s="71">
        <f t="shared" si="66"/>
        <v>5</v>
      </c>
      <c r="O628" s="71">
        <f t="shared" si="67"/>
        <v>3</v>
      </c>
      <c r="P628" s="71">
        <f t="shared" si="68"/>
        <v>3</v>
      </c>
      <c r="Q628" s="298">
        <f t="shared" si="69"/>
        <v>5</v>
      </c>
      <c r="R628" s="71">
        <f t="shared" si="70"/>
        <v>0</v>
      </c>
      <c r="S628" s="71">
        <f t="shared" si="71"/>
        <v>5</v>
      </c>
      <c r="T628" s="71">
        <f t="shared" si="72"/>
        <v>0</v>
      </c>
      <c r="X628" s="71">
        <f t="shared" si="73"/>
        <v>5</v>
      </c>
    </row>
    <row r="629" spans="1:24">
      <c r="A629" s="71" t="str">
        <f t="shared" si="76"/>
        <v>莱芜</v>
      </c>
      <c r="B629" s="71">
        <f t="shared" si="76"/>
        <v>6</v>
      </c>
      <c r="C629" s="71" t="str">
        <f t="shared" si="76"/>
        <v>莱芜丰田节水器材股份有限公司</v>
      </c>
      <c r="D629" s="287">
        <f t="shared" si="61"/>
        <v>27.8173684210526</v>
      </c>
      <c r="E629" s="288" t="str">
        <f t="shared" si="62"/>
        <v>2</v>
      </c>
      <c r="F629" s="289" t="str">
        <f t="shared" si="62"/>
        <v>2</v>
      </c>
      <c r="I629" s="71">
        <f t="shared" si="63"/>
        <v>3</v>
      </c>
      <c r="J629" s="296">
        <f t="shared" si="64"/>
        <v>6.66</v>
      </c>
      <c r="K629" s="296">
        <f t="shared" si="65"/>
        <v>3.15736842105263</v>
      </c>
      <c r="L629" s="296"/>
      <c r="M629" s="71">
        <f t="shared" si="66"/>
        <v>5</v>
      </c>
      <c r="O629" s="71">
        <f t="shared" si="67"/>
        <v>5</v>
      </c>
      <c r="P629" s="71">
        <f t="shared" si="68"/>
        <v>0</v>
      </c>
      <c r="Q629" s="298">
        <f t="shared" si="69"/>
        <v>0</v>
      </c>
      <c r="R629" s="71">
        <f t="shared" si="70"/>
        <v>0</v>
      </c>
      <c r="S629" s="71">
        <f t="shared" si="71"/>
        <v>0</v>
      </c>
      <c r="T629" s="71">
        <f t="shared" si="72"/>
        <v>0</v>
      </c>
      <c r="X629" s="71">
        <f t="shared" si="73"/>
        <v>5</v>
      </c>
    </row>
    <row r="630" spans="1:24">
      <c r="A630" s="71" t="str">
        <f t="shared" si="76"/>
        <v>莱芜</v>
      </c>
      <c r="B630" s="71">
        <f t="shared" si="76"/>
        <v>7</v>
      </c>
      <c r="C630" s="71" t="str">
        <f t="shared" si="76"/>
        <v>山东新兴业环保科技股份有限公司</v>
      </c>
      <c r="D630" s="287">
        <f t="shared" si="61"/>
        <v>27.2975</v>
      </c>
      <c r="E630" s="288" t="str">
        <f t="shared" si="62"/>
        <v>1</v>
      </c>
      <c r="F630" s="289" t="str">
        <f t="shared" si="62"/>
        <v>新型材料</v>
      </c>
      <c r="I630" s="71">
        <f t="shared" si="63"/>
        <v>3</v>
      </c>
      <c r="J630" s="296">
        <f t="shared" si="64"/>
        <v>6.2975</v>
      </c>
      <c r="K630" s="296">
        <f t="shared" si="65"/>
        <v>0</v>
      </c>
      <c r="L630" s="296"/>
      <c r="M630" s="71">
        <f t="shared" si="66"/>
        <v>5</v>
      </c>
      <c r="O630" s="71">
        <f t="shared" si="67"/>
        <v>5</v>
      </c>
      <c r="P630" s="71">
        <f t="shared" si="68"/>
        <v>3</v>
      </c>
      <c r="Q630" s="298">
        <f t="shared" si="69"/>
        <v>0</v>
      </c>
      <c r="R630" s="71">
        <f t="shared" si="70"/>
        <v>0</v>
      </c>
      <c r="S630" s="71">
        <f t="shared" si="71"/>
        <v>0</v>
      </c>
      <c r="T630" s="71">
        <f t="shared" si="72"/>
        <v>0</v>
      </c>
      <c r="X630" s="71">
        <f t="shared" si="73"/>
        <v>5</v>
      </c>
    </row>
    <row r="631" spans="1:24">
      <c r="A631" s="71" t="str">
        <f t="shared" si="76"/>
        <v>临沂</v>
      </c>
      <c r="B631" s="71">
        <f t="shared" si="76"/>
        <v>1</v>
      </c>
      <c r="C631" s="71" t="str">
        <f t="shared" si="76"/>
        <v>翔宇药业股份有限公司</v>
      </c>
      <c r="D631" s="287">
        <f t="shared" si="61"/>
        <v>79.1473684210526</v>
      </c>
      <c r="E631" s="288" t="str">
        <f t="shared" si="62"/>
        <v>1</v>
      </c>
      <c r="F631" s="289" t="str">
        <f t="shared" si="62"/>
        <v>生物工程和生物健康</v>
      </c>
      <c r="I631" s="71">
        <f t="shared" si="63"/>
        <v>18</v>
      </c>
      <c r="J631" s="296">
        <f t="shared" si="64"/>
        <v>15</v>
      </c>
      <c r="K631" s="296">
        <f t="shared" si="65"/>
        <v>4.14736842105263</v>
      </c>
      <c r="L631" s="296"/>
      <c r="M631" s="71">
        <f t="shared" si="66"/>
        <v>3</v>
      </c>
      <c r="O631" s="71">
        <f t="shared" si="67"/>
        <v>1</v>
      </c>
      <c r="P631" s="71">
        <f t="shared" si="68"/>
        <v>3</v>
      </c>
      <c r="Q631" s="298">
        <f t="shared" si="69"/>
        <v>15</v>
      </c>
      <c r="R631" s="71">
        <f t="shared" si="70"/>
        <v>0</v>
      </c>
      <c r="S631" s="71">
        <f t="shared" si="71"/>
        <v>15</v>
      </c>
      <c r="T631" s="71">
        <f t="shared" si="72"/>
        <v>10</v>
      </c>
      <c r="X631" s="71">
        <f t="shared" si="73"/>
        <v>10</v>
      </c>
    </row>
    <row r="632" spans="1:24">
      <c r="A632" s="71" t="str">
        <f t="shared" si="76"/>
        <v>临沂</v>
      </c>
      <c r="B632" s="71">
        <f t="shared" si="76"/>
        <v>2</v>
      </c>
      <c r="C632" s="71" t="str">
        <f t="shared" si="76"/>
        <v>山东龙立电子有限公司</v>
      </c>
      <c r="D632" s="287">
        <f t="shared" ref="D632:D695" si="77">I632+J632+K632+M632+O632+P632+S632+T632+X632</f>
        <v>37.4125</v>
      </c>
      <c r="E632" s="288" t="str">
        <f t="shared" ref="E632:F695" si="78">E262</f>
        <v>1</v>
      </c>
      <c r="F632" s="289" t="str">
        <f t="shared" si="78"/>
        <v>信息技术</v>
      </c>
      <c r="I632" s="71">
        <f t="shared" ref="I632:I695" si="79">IF(I262&lt;2000,1,IF(I262&lt;5000,3,IF(I262&lt;10000,5,IF(I262&lt;20000,9,IF(I262&lt;30000,12,IF(I262&lt;40000,15,18))))))</f>
        <v>5</v>
      </c>
      <c r="J632" s="296">
        <f t="shared" ref="J632:J695" si="80">IF(J262&lt;20,0,IF(J262=20,5,IF(J262&gt;=100,15,5+(J262-20)/80*10)))</f>
        <v>6.4125</v>
      </c>
      <c r="K632" s="296">
        <f t="shared" ref="K632:K695" si="81">IF(K262&lt;20,0,IF(K262=20,3,IF(K262&gt;=400,7,3+(K262-20)/380*4)))</f>
        <v>0</v>
      </c>
      <c r="L632" s="296"/>
      <c r="M632" s="71">
        <f t="shared" ref="M632:M695" si="82">IF(M262&lt;2.5,0,IF(M262&lt;=5,3,5))</f>
        <v>5</v>
      </c>
      <c r="O632" s="71">
        <f t="shared" ref="O632:O695" si="83">IF(O262&lt;20,1,IF(O262&lt;=30,3,5))</f>
        <v>1</v>
      </c>
      <c r="P632" s="71">
        <f t="shared" ref="P632:P695" si="84">IF(P262=0,0,IF(P262&lt;=3,3,5))</f>
        <v>0</v>
      </c>
      <c r="Q632" s="298">
        <f t="shared" ref="Q632:Q695" si="85">IF(Q262&lt;2,0,IF(Q262&lt;=5,5,IF(Q262&lt;=10,10,15)))</f>
        <v>15</v>
      </c>
      <c r="R632" s="71">
        <f t="shared" ref="R632:R695" si="86">IF(R262&lt;4,0,IF(R262&lt;=10,5,IF(R262&lt;=20,10,15)))</f>
        <v>0</v>
      </c>
      <c r="S632" s="71">
        <f t="shared" ref="S632:S695" si="87">IF(Q632&gt;R632,Q632,R632)</f>
        <v>15</v>
      </c>
      <c r="T632" s="71">
        <f t="shared" ref="T632:T695" si="88">IF(T262&lt;1,0,IF(T262=1,5,10))</f>
        <v>0</v>
      </c>
      <c r="X632" s="71">
        <f t="shared" ref="X632:X695" si="89">IF(X262=0,0,IF(X262&lt;=3,5,10))</f>
        <v>5</v>
      </c>
    </row>
    <row r="633" spans="1:24">
      <c r="A633" s="71" t="str">
        <f t="shared" si="76"/>
        <v>临沂</v>
      </c>
      <c r="B633" s="71">
        <f t="shared" si="76"/>
        <v>3</v>
      </c>
      <c r="C633" s="71" t="str">
        <f t="shared" si="76"/>
        <v>山东机客众创软件科技股份有限公司</v>
      </c>
      <c r="D633" s="287">
        <f t="shared" si="77"/>
        <v>47.0779473684211</v>
      </c>
      <c r="E633" s="288" t="str">
        <f t="shared" si="78"/>
        <v>1</v>
      </c>
      <c r="F633" s="289" t="str">
        <f t="shared" si="78"/>
        <v>信息技术</v>
      </c>
      <c r="I633" s="71">
        <f t="shared" si="79"/>
        <v>1</v>
      </c>
      <c r="J633" s="296">
        <f t="shared" si="80"/>
        <v>9.145</v>
      </c>
      <c r="K633" s="296">
        <f t="shared" si="81"/>
        <v>3.93294736842105</v>
      </c>
      <c r="L633" s="296"/>
      <c r="M633" s="71">
        <f t="shared" si="82"/>
        <v>5</v>
      </c>
      <c r="O633" s="71">
        <f t="shared" si="83"/>
        <v>5</v>
      </c>
      <c r="P633" s="71">
        <f t="shared" si="84"/>
        <v>3</v>
      </c>
      <c r="Q633" s="298">
        <f t="shared" si="85"/>
        <v>0</v>
      </c>
      <c r="R633" s="71">
        <f t="shared" si="86"/>
        <v>15</v>
      </c>
      <c r="S633" s="71">
        <f t="shared" si="87"/>
        <v>15</v>
      </c>
      <c r="T633" s="71">
        <f t="shared" si="88"/>
        <v>0</v>
      </c>
      <c r="X633" s="71">
        <f t="shared" si="89"/>
        <v>5</v>
      </c>
    </row>
    <row r="634" spans="1:24">
      <c r="A634" s="71" t="str">
        <f t="shared" si="76"/>
        <v>临沂</v>
      </c>
      <c r="B634" s="71">
        <f t="shared" si="76"/>
        <v>4</v>
      </c>
      <c r="C634" s="71" t="str">
        <f t="shared" si="76"/>
        <v>山东源泉机械有限公司</v>
      </c>
      <c r="D634" s="287">
        <f t="shared" si="77"/>
        <v>34.7210526315789</v>
      </c>
      <c r="E634" s="288" t="str">
        <f t="shared" si="78"/>
        <v>2</v>
      </c>
      <c r="F634" s="289" t="str">
        <f t="shared" si="78"/>
        <v>2</v>
      </c>
      <c r="I634" s="71">
        <f t="shared" si="79"/>
        <v>9</v>
      </c>
      <c r="J634" s="296">
        <f t="shared" si="80"/>
        <v>6.5</v>
      </c>
      <c r="K634" s="296">
        <f t="shared" si="81"/>
        <v>3.22105263157895</v>
      </c>
      <c r="L634" s="296"/>
      <c r="M634" s="71">
        <f t="shared" si="82"/>
        <v>3</v>
      </c>
      <c r="O634" s="71">
        <f t="shared" si="83"/>
        <v>3</v>
      </c>
      <c r="P634" s="71">
        <f t="shared" si="84"/>
        <v>0</v>
      </c>
      <c r="Q634" s="298">
        <f t="shared" si="85"/>
        <v>5</v>
      </c>
      <c r="R634" s="71">
        <f t="shared" si="86"/>
        <v>0</v>
      </c>
      <c r="S634" s="71">
        <f t="shared" si="87"/>
        <v>5</v>
      </c>
      <c r="T634" s="71">
        <f t="shared" si="88"/>
        <v>0</v>
      </c>
      <c r="X634" s="71">
        <f t="shared" si="89"/>
        <v>5</v>
      </c>
    </row>
    <row r="635" spans="1:24">
      <c r="A635" s="71" t="str">
        <f t="shared" ref="A635:C654" si="90">A265</f>
        <v>临沂</v>
      </c>
      <c r="B635" s="71">
        <f t="shared" si="90"/>
        <v>5</v>
      </c>
      <c r="C635" s="71" t="str">
        <f t="shared" si="90"/>
        <v>莒南县金胜粮油实业有限公司</v>
      </c>
      <c r="D635" s="287">
        <f t="shared" si="77"/>
        <v>64.6977631578947</v>
      </c>
      <c r="E635" s="288" t="str">
        <f t="shared" si="78"/>
        <v>2</v>
      </c>
      <c r="F635" s="289" t="str">
        <f t="shared" si="78"/>
        <v>2</v>
      </c>
      <c r="I635" s="71">
        <f t="shared" si="79"/>
        <v>18</v>
      </c>
      <c r="J635" s="296">
        <f t="shared" si="80"/>
        <v>5.6825</v>
      </c>
      <c r="K635" s="296">
        <f t="shared" si="81"/>
        <v>3.01526315789474</v>
      </c>
      <c r="L635" s="296"/>
      <c r="M635" s="71">
        <f t="shared" si="82"/>
        <v>3</v>
      </c>
      <c r="O635" s="71">
        <f t="shared" si="83"/>
        <v>5</v>
      </c>
      <c r="P635" s="71">
        <f t="shared" si="84"/>
        <v>5</v>
      </c>
      <c r="Q635" s="298">
        <f t="shared" si="85"/>
        <v>15</v>
      </c>
      <c r="R635" s="71">
        <f t="shared" si="86"/>
        <v>0</v>
      </c>
      <c r="S635" s="71">
        <f t="shared" si="87"/>
        <v>15</v>
      </c>
      <c r="T635" s="71">
        <f t="shared" si="88"/>
        <v>0</v>
      </c>
      <c r="X635" s="71">
        <f t="shared" si="89"/>
        <v>10</v>
      </c>
    </row>
    <row r="636" spans="1:24">
      <c r="A636" s="71" t="str">
        <f t="shared" si="90"/>
        <v>临沂</v>
      </c>
      <c r="B636" s="71">
        <f t="shared" si="90"/>
        <v>6</v>
      </c>
      <c r="C636" s="71" t="str">
        <f t="shared" si="90"/>
        <v>山东宏发科工贸有限公司</v>
      </c>
      <c r="D636" s="287">
        <f t="shared" si="77"/>
        <v>47.9884210526316</v>
      </c>
      <c r="E636" s="288" t="str">
        <f t="shared" si="78"/>
        <v>2</v>
      </c>
      <c r="F636" s="289" t="str">
        <f t="shared" si="78"/>
        <v>2</v>
      </c>
      <c r="I636" s="71">
        <f t="shared" si="79"/>
        <v>12</v>
      </c>
      <c r="J636" s="296">
        <f t="shared" si="80"/>
        <v>5.9</v>
      </c>
      <c r="K636" s="296">
        <f t="shared" si="81"/>
        <v>3.08842105263158</v>
      </c>
      <c r="L636" s="296"/>
      <c r="M636" s="71">
        <f t="shared" si="82"/>
        <v>3</v>
      </c>
      <c r="O636" s="71">
        <f t="shared" si="83"/>
        <v>1</v>
      </c>
      <c r="P636" s="71">
        <f t="shared" si="84"/>
        <v>3</v>
      </c>
      <c r="Q636" s="298">
        <f t="shared" si="85"/>
        <v>10</v>
      </c>
      <c r="R636" s="71">
        <f t="shared" si="86"/>
        <v>0</v>
      </c>
      <c r="S636" s="71">
        <f t="shared" si="87"/>
        <v>10</v>
      </c>
      <c r="T636" s="71">
        <f t="shared" si="88"/>
        <v>0</v>
      </c>
      <c r="X636" s="71">
        <f t="shared" si="89"/>
        <v>10</v>
      </c>
    </row>
    <row r="637" spans="1:24">
      <c r="A637" s="71" t="str">
        <f t="shared" si="90"/>
        <v>临沂</v>
      </c>
      <c r="B637" s="71">
        <f t="shared" si="90"/>
        <v>7</v>
      </c>
      <c r="C637" s="71" t="str">
        <f t="shared" si="90"/>
        <v>山东仁和制药有限公司</v>
      </c>
      <c r="D637" s="287">
        <f t="shared" si="77"/>
        <v>22.8089473684211</v>
      </c>
      <c r="E637" s="288" t="str">
        <f t="shared" si="78"/>
        <v>1</v>
      </c>
      <c r="F637" s="289" t="str">
        <f t="shared" si="78"/>
        <v>生物工程和生物健康</v>
      </c>
      <c r="I637" s="71">
        <f t="shared" si="79"/>
        <v>3</v>
      </c>
      <c r="J637" s="296">
        <f t="shared" si="80"/>
        <v>0</v>
      </c>
      <c r="K637" s="296">
        <f t="shared" si="81"/>
        <v>3.80894736842105</v>
      </c>
      <c r="L637" s="296"/>
      <c r="M637" s="71">
        <f t="shared" si="82"/>
        <v>5</v>
      </c>
      <c r="O637" s="71">
        <f t="shared" si="83"/>
        <v>1</v>
      </c>
      <c r="P637" s="71">
        <f t="shared" si="84"/>
        <v>0</v>
      </c>
      <c r="Q637" s="298">
        <f t="shared" si="85"/>
        <v>5</v>
      </c>
      <c r="R637" s="71">
        <f t="shared" si="86"/>
        <v>5</v>
      </c>
      <c r="S637" s="71">
        <f t="shared" si="87"/>
        <v>5</v>
      </c>
      <c r="T637" s="71">
        <f t="shared" si="88"/>
        <v>0</v>
      </c>
      <c r="X637" s="71">
        <f t="shared" si="89"/>
        <v>5</v>
      </c>
    </row>
    <row r="638" spans="1:24">
      <c r="A638" s="71" t="str">
        <f t="shared" si="90"/>
        <v>临沂</v>
      </c>
      <c r="B638" s="71">
        <f t="shared" si="90"/>
        <v>8</v>
      </c>
      <c r="C638" s="71" t="str">
        <f t="shared" si="90"/>
        <v>山东鼎欣生物科技有限公司</v>
      </c>
      <c r="D638" s="287">
        <f t="shared" si="77"/>
        <v>28.5138157894737</v>
      </c>
      <c r="E638" s="288" t="str">
        <f t="shared" si="78"/>
        <v>1</v>
      </c>
      <c r="F638" s="289" t="str">
        <f t="shared" si="78"/>
        <v>生物工程和生物健康</v>
      </c>
      <c r="I638" s="71">
        <f t="shared" si="79"/>
        <v>5</v>
      </c>
      <c r="J638" s="296">
        <f t="shared" si="80"/>
        <v>6.3875</v>
      </c>
      <c r="K638" s="296">
        <f t="shared" si="81"/>
        <v>3.12631578947368</v>
      </c>
      <c r="L638" s="296"/>
      <c r="M638" s="71">
        <f t="shared" si="82"/>
        <v>5</v>
      </c>
      <c r="O638" s="71">
        <f t="shared" si="83"/>
        <v>1</v>
      </c>
      <c r="P638" s="71">
        <f t="shared" si="84"/>
        <v>3</v>
      </c>
      <c r="Q638" s="298">
        <f t="shared" si="85"/>
        <v>0</v>
      </c>
      <c r="R638" s="71">
        <f t="shared" si="86"/>
        <v>0</v>
      </c>
      <c r="S638" s="71">
        <f t="shared" si="87"/>
        <v>0</v>
      </c>
      <c r="T638" s="71">
        <f t="shared" si="88"/>
        <v>0</v>
      </c>
      <c r="X638" s="71">
        <f t="shared" si="89"/>
        <v>5</v>
      </c>
    </row>
    <row r="639" spans="1:24">
      <c r="A639" s="71" t="str">
        <f t="shared" si="90"/>
        <v>临沂</v>
      </c>
      <c r="B639" s="71">
        <f t="shared" si="90"/>
        <v>9</v>
      </c>
      <c r="C639" s="71" t="str">
        <f t="shared" si="90"/>
        <v>山东福瑞达生物科技有限公司</v>
      </c>
      <c r="D639" s="287">
        <f t="shared" si="77"/>
        <v>42.5576842105263</v>
      </c>
      <c r="E639" s="288" t="str">
        <f t="shared" si="78"/>
        <v>1</v>
      </c>
      <c r="F639" s="289" t="str">
        <f t="shared" si="78"/>
        <v>生物工程和生物健康</v>
      </c>
      <c r="I639" s="71">
        <f t="shared" si="79"/>
        <v>3</v>
      </c>
      <c r="J639" s="296">
        <f t="shared" si="80"/>
        <v>0</v>
      </c>
      <c r="K639" s="296">
        <f t="shared" si="81"/>
        <v>3.55768421052632</v>
      </c>
      <c r="L639" s="296"/>
      <c r="M639" s="71">
        <f t="shared" si="82"/>
        <v>5</v>
      </c>
      <c r="O639" s="71">
        <f t="shared" si="83"/>
        <v>1</v>
      </c>
      <c r="P639" s="71">
        <f t="shared" si="84"/>
        <v>5</v>
      </c>
      <c r="Q639" s="298">
        <f t="shared" si="85"/>
        <v>15</v>
      </c>
      <c r="R639" s="71">
        <f t="shared" si="86"/>
        <v>0</v>
      </c>
      <c r="S639" s="71">
        <f t="shared" si="87"/>
        <v>15</v>
      </c>
      <c r="T639" s="71">
        <f t="shared" si="88"/>
        <v>0</v>
      </c>
      <c r="X639" s="71">
        <f t="shared" si="89"/>
        <v>10</v>
      </c>
    </row>
    <row r="640" spans="1:24">
      <c r="A640" s="71" t="str">
        <f t="shared" si="90"/>
        <v>临沂</v>
      </c>
      <c r="B640" s="71">
        <f t="shared" si="90"/>
        <v>10</v>
      </c>
      <c r="C640" s="71" t="str">
        <f t="shared" si="90"/>
        <v>山东绿爱糖果股份有限公司</v>
      </c>
      <c r="D640" s="287">
        <f t="shared" si="77"/>
        <v>29</v>
      </c>
      <c r="E640" s="288" t="str">
        <f t="shared" si="78"/>
        <v>2</v>
      </c>
      <c r="F640" s="289" t="str">
        <f t="shared" si="78"/>
        <v>2</v>
      </c>
      <c r="I640" s="71">
        <f t="shared" si="79"/>
        <v>3</v>
      </c>
      <c r="J640" s="296">
        <f t="shared" si="80"/>
        <v>15</v>
      </c>
      <c r="K640" s="296">
        <f t="shared" si="81"/>
        <v>0</v>
      </c>
      <c r="L640" s="296"/>
      <c r="M640" s="71">
        <f t="shared" si="82"/>
        <v>5</v>
      </c>
      <c r="O640" s="71">
        <f t="shared" si="83"/>
        <v>1</v>
      </c>
      <c r="P640" s="71">
        <f t="shared" si="84"/>
        <v>0</v>
      </c>
      <c r="Q640" s="298">
        <f t="shared" si="85"/>
        <v>0</v>
      </c>
      <c r="R640" s="71">
        <f t="shared" si="86"/>
        <v>5</v>
      </c>
      <c r="S640" s="71">
        <f t="shared" si="87"/>
        <v>5</v>
      </c>
      <c r="T640" s="71">
        <f t="shared" si="88"/>
        <v>0</v>
      </c>
      <c r="X640" s="71">
        <f t="shared" si="89"/>
        <v>0</v>
      </c>
    </row>
    <row r="641" spans="1:24">
      <c r="A641" s="71" t="str">
        <f t="shared" si="90"/>
        <v>临沂</v>
      </c>
      <c r="B641" s="71">
        <f t="shared" si="90"/>
        <v>11</v>
      </c>
      <c r="C641" s="71" t="str">
        <f t="shared" si="90"/>
        <v>山东豪门铝业有限公司</v>
      </c>
      <c r="D641" s="287">
        <f t="shared" si="77"/>
        <v>50.4276315789474</v>
      </c>
      <c r="E641" s="288" t="str">
        <f t="shared" si="78"/>
        <v>2</v>
      </c>
      <c r="F641" s="289" t="str">
        <f t="shared" si="78"/>
        <v>2</v>
      </c>
      <c r="I641" s="71">
        <f t="shared" si="79"/>
        <v>18</v>
      </c>
      <c r="J641" s="296">
        <f t="shared" si="80"/>
        <v>5.375</v>
      </c>
      <c r="K641" s="296">
        <f t="shared" si="81"/>
        <v>3.05263157894737</v>
      </c>
      <c r="L641" s="296"/>
      <c r="M641" s="71">
        <f t="shared" si="82"/>
        <v>3</v>
      </c>
      <c r="O641" s="71">
        <f t="shared" si="83"/>
        <v>3</v>
      </c>
      <c r="P641" s="71">
        <f t="shared" si="84"/>
        <v>3</v>
      </c>
      <c r="Q641" s="298">
        <f t="shared" si="85"/>
        <v>10</v>
      </c>
      <c r="R641" s="71">
        <f t="shared" si="86"/>
        <v>0</v>
      </c>
      <c r="S641" s="71">
        <f t="shared" si="87"/>
        <v>10</v>
      </c>
      <c r="T641" s="71">
        <f t="shared" si="88"/>
        <v>0</v>
      </c>
      <c r="X641" s="71">
        <f t="shared" si="89"/>
        <v>5</v>
      </c>
    </row>
    <row r="642" spans="1:24">
      <c r="A642" s="71" t="str">
        <f t="shared" si="90"/>
        <v>临沂</v>
      </c>
      <c r="B642" s="71">
        <f t="shared" si="90"/>
        <v>12</v>
      </c>
      <c r="C642" s="71" t="str">
        <f t="shared" si="90"/>
        <v>山东蒙阴福源传媒彩印有限公司</v>
      </c>
      <c r="D642" s="287">
        <f t="shared" si="77"/>
        <v>27.4947368421053</v>
      </c>
      <c r="E642" s="288" t="str">
        <f t="shared" si="78"/>
        <v>2</v>
      </c>
      <c r="F642" s="289" t="str">
        <f t="shared" si="78"/>
        <v>2</v>
      </c>
      <c r="I642" s="71">
        <f t="shared" si="79"/>
        <v>1</v>
      </c>
      <c r="J642" s="296">
        <f t="shared" si="80"/>
        <v>0</v>
      </c>
      <c r="K642" s="296">
        <f t="shared" si="81"/>
        <v>3.49473684210526</v>
      </c>
      <c r="L642" s="296"/>
      <c r="M642" s="71">
        <f t="shared" si="82"/>
        <v>5</v>
      </c>
      <c r="O642" s="71">
        <f t="shared" si="83"/>
        <v>3</v>
      </c>
      <c r="P642" s="71">
        <f t="shared" si="84"/>
        <v>5</v>
      </c>
      <c r="Q642" s="298">
        <f t="shared" si="85"/>
        <v>0</v>
      </c>
      <c r="R642" s="71">
        <f t="shared" si="86"/>
        <v>5</v>
      </c>
      <c r="S642" s="71">
        <f t="shared" si="87"/>
        <v>5</v>
      </c>
      <c r="T642" s="71">
        <f t="shared" si="88"/>
        <v>0</v>
      </c>
      <c r="X642" s="71">
        <f t="shared" si="89"/>
        <v>5</v>
      </c>
    </row>
    <row r="643" spans="1:24">
      <c r="A643" s="71" t="str">
        <f t="shared" si="90"/>
        <v>临沂</v>
      </c>
      <c r="B643" s="71">
        <f t="shared" si="90"/>
        <v>13</v>
      </c>
      <c r="C643" s="71" t="str">
        <f t="shared" si="90"/>
        <v>山东景耀玻璃集团有限公司</v>
      </c>
      <c r="D643" s="287">
        <f t="shared" si="77"/>
        <v>35.0742105263158</v>
      </c>
      <c r="E643" s="288" t="str">
        <f t="shared" si="78"/>
        <v>1</v>
      </c>
      <c r="F643" s="289" t="str">
        <f t="shared" si="78"/>
        <v>节能环保</v>
      </c>
      <c r="I643" s="71">
        <f t="shared" si="79"/>
        <v>15</v>
      </c>
      <c r="J643" s="296">
        <f t="shared" si="80"/>
        <v>0</v>
      </c>
      <c r="K643" s="296">
        <f t="shared" si="81"/>
        <v>3.07421052631579</v>
      </c>
      <c r="L643" s="296"/>
      <c r="M643" s="71">
        <f t="shared" si="82"/>
        <v>3</v>
      </c>
      <c r="O643" s="71">
        <f t="shared" si="83"/>
        <v>1</v>
      </c>
      <c r="P643" s="71">
        <f t="shared" si="84"/>
        <v>3</v>
      </c>
      <c r="Q643" s="298">
        <f t="shared" si="85"/>
        <v>0</v>
      </c>
      <c r="R643" s="71">
        <f t="shared" si="86"/>
        <v>0</v>
      </c>
      <c r="S643" s="71">
        <f t="shared" si="87"/>
        <v>0</v>
      </c>
      <c r="T643" s="71">
        <f t="shared" si="88"/>
        <v>5</v>
      </c>
      <c r="X643" s="71">
        <f t="shared" si="89"/>
        <v>5</v>
      </c>
    </row>
    <row r="644" spans="1:24">
      <c r="A644" s="71" t="str">
        <f t="shared" si="90"/>
        <v>临沂</v>
      </c>
      <c r="B644" s="71">
        <f t="shared" si="90"/>
        <v>14</v>
      </c>
      <c r="C644" s="71" t="str">
        <f t="shared" si="90"/>
        <v>山东蒙星机械有限公司</v>
      </c>
      <c r="D644" s="287">
        <f t="shared" si="77"/>
        <v>33.2160526315789</v>
      </c>
      <c r="E644" s="288" t="str">
        <f t="shared" si="78"/>
        <v>2</v>
      </c>
      <c r="F644" s="289" t="str">
        <f t="shared" si="78"/>
        <v>2</v>
      </c>
      <c r="I644" s="71">
        <f t="shared" si="79"/>
        <v>3</v>
      </c>
      <c r="J644" s="296">
        <f t="shared" si="80"/>
        <v>6.775</v>
      </c>
      <c r="K644" s="296">
        <f t="shared" si="81"/>
        <v>4.44105263157895</v>
      </c>
      <c r="L644" s="296"/>
      <c r="M644" s="71">
        <f t="shared" si="82"/>
        <v>5</v>
      </c>
      <c r="O644" s="71">
        <f t="shared" si="83"/>
        <v>1</v>
      </c>
      <c r="P644" s="71">
        <f t="shared" si="84"/>
        <v>3</v>
      </c>
      <c r="Q644" s="298">
        <f t="shared" si="85"/>
        <v>0</v>
      </c>
      <c r="R644" s="71">
        <f t="shared" si="86"/>
        <v>5</v>
      </c>
      <c r="S644" s="71">
        <f t="shared" si="87"/>
        <v>5</v>
      </c>
      <c r="T644" s="71">
        <f t="shared" si="88"/>
        <v>5</v>
      </c>
      <c r="X644" s="71">
        <f t="shared" si="89"/>
        <v>0</v>
      </c>
    </row>
    <row r="645" spans="1:24">
      <c r="A645" s="71" t="str">
        <f t="shared" si="90"/>
        <v>德州</v>
      </c>
      <c r="B645" s="71">
        <f t="shared" si="90"/>
        <v>1</v>
      </c>
      <c r="C645" s="71" t="str">
        <f t="shared" si="90"/>
        <v>德州市鑫华润科技股份有限公司</v>
      </c>
      <c r="D645" s="287">
        <f t="shared" si="77"/>
        <v>53.2217894736842</v>
      </c>
      <c r="E645" s="288" t="str">
        <f t="shared" si="78"/>
        <v>1</v>
      </c>
      <c r="F645" s="289" t="str">
        <f t="shared" si="78"/>
        <v>新型材料</v>
      </c>
      <c r="I645" s="71">
        <f t="shared" si="79"/>
        <v>12</v>
      </c>
      <c r="J645" s="296">
        <f t="shared" si="80"/>
        <v>0</v>
      </c>
      <c r="K645" s="296">
        <f t="shared" si="81"/>
        <v>3.22178947368421</v>
      </c>
      <c r="L645" s="296"/>
      <c r="M645" s="71">
        <f t="shared" si="82"/>
        <v>3</v>
      </c>
      <c r="O645" s="71">
        <f t="shared" si="83"/>
        <v>5</v>
      </c>
      <c r="P645" s="71">
        <f t="shared" si="84"/>
        <v>5</v>
      </c>
      <c r="Q645" s="298">
        <f t="shared" si="85"/>
        <v>10</v>
      </c>
      <c r="R645" s="71">
        <f t="shared" si="86"/>
        <v>0</v>
      </c>
      <c r="S645" s="71">
        <f t="shared" si="87"/>
        <v>10</v>
      </c>
      <c r="T645" s="71">
        <f t="shared" si="88"/>
        <v>10</v>
      </c>
      <c r="X645" s="71">
        <f t="shared" si="89"/>
        <v>5</v>
      </c>
    </row>
    <row r="646" spans="1:24">
      <c r="A646" s="71" t="str">
        <f t="shared" si="90"/>
        <v>德州</v>
      </c>
      <c r="B646" s="71">
        <f t="shared" si="90"/>
        <v>2</v>
      </c>
      <c r="C646" s="71" t="str">
        <f t="shared" si="90"/>
        <v>齐鲁安替（临邑）制药有限公司</v>
      </c>
      <c r="D646" s="287">
        <f t="shared" si="77"/>
        <v>64.7608421052632</v>
      </c>
      <c r="E646" s="288" t="str">
        <f t="shared" si="78"/>
        <v>1</v>
      </c>
      <c r="F646" s="289" t="str">
        <f t="shared" si="78"/>
        <v>生物工程和生物健康</v>
      </c>
      <c r="I646" s="71">
        <f t="shared" si="79"/>
        <v>18</v>
      </c>
      <c r="J646" s="296">
        <f t="shared" si="80"/>
        <v>0</v>
      </c>
      <c r="K646" s="296">
        <f t="shared" si="81"/>
        <v>3.76084210526316</v>
      </c>
      <c r="L646" s="296"/>
      <c r="M646" s="71">
        <f t="shared" si="82"/>
        <v>3</v>
      </c>
      <c r="O646" s="71">
        <f t="shared" si="83"/>
        <v>5</v>
      </c>
      <c r="P646" s="71">
        <f t="shared" si="84"/>
        <v>5</v>
      </c>
      <c r="Q646" s="298">
        <f t="shared" si="85"/>
        <v>15</v>
      </c>
      <c r="R646" s="71">
        <f t="shared" si="86"/>
        <v>0</v>
      </c>
      <c r="S646" s="71">
        <f t="shared" si="87"/>
        <v>15</v>
      </c>
      <c r="T646" s="71">
        <f t="shared" si="88"/>
        <v>10</v>
      </c>
      <c r="X646" s="71">
        <f t="shared" si="89"/>
        <v>5</v>
      </c>
    </row>
    <row r="647" spans="1:24">
      <c r="A647" s="71" t="str">
        <f t="shared" si="90"/>
        <v>德州</v>
      </c>
      <c r="B647" s="71">
        <f t="shared" si="90"/>
        <v>3</v>
      </c>
      <c r="C647" s="71" t="str">
        <f t="shared" si="90"/>
        <v>山东聚力焊接材料有限公司</v>
      </c>
      <c r="D647" s="287">
        <f t="shared" si="77"/>
        <v>62.2092105263158</v>
      </c>
      <c r="E647" s="288" t="str">
        <f t="shared" si="78"/>
        <v>1</v>
      </c>
      <c r="F647" s="289" t="str">
        <f t="shared" si="78"/>
        <v>新型材料</v>
      </c>
      <c r="I647" s="71">
        <f t="shared" si="79"/>
        <v>18</v>
      </c>
      <c r="J647" s="296">
        <f t="shared" si="80"/>
        <v>5.525</v>
      </c>
      <c r="K647" s="296">
        <f t="shared" si="81"/>
        <v>4.68421052631579</v>
      </c>
      <c r="L647" s="296"/>
      <c r="M647" s="71">
        <f t="shared" si="82"/>
        <v>3</v>
      </c>
      <c r="O647" s="71">
        <f t="shared" si="83"/>
        <v>1</v>
      </c>
      <c r="P647" s="71">
        <f t="shared" si="84"/>
        <v>5</v>
      </c>
      <c r="Q647" s="298">
        <f t="shared" si="85"/>
        <v>10</v>
      </c>
      <c r="R647" s="71">
        <f t="shared" si="86"/>
        <v>0</v>
      </c>
      <c r="S647" s="71">
        <f t="shared" si="87"/>
        <v>10</v>
      </c>
      <c r="T647" s="71">
        <f t="shared" si="88"/>
        <v>10</v>
      </c>
      <c r="X647" s="71">
        <f t="shared" si="89"/>
        <v>5</v>
      </c>
    </row>
    <row r="648" spans="1:24">
      <c r="A648" s="71" t="str">
        <f t="shared" si="90"/>
        <v>德州</v>
      </c>
      <c r="B648" s="71">
        <f t="shared" si="90"/>
        <v>4</v>
      </c>
      <c r="C648" s="71" t="str">
        <f t="shared" si="90"/>
        <v>山东百龙创园生物科技股份有限公司</v>
      </c>
      <c r="D648" s="287">
        <f t="shared" si="77"/>
        <v>61.5280131578947</v>
      </c>
      <c r="E648" s="288" t="str">
        <f t="shared" si="78"/>
        <v>1</v>
      </c>
      <c r="F648" s="289" t="str">
        <f t="shared" si="78"/>
        <v>生物工程和生物健康</v>
      </c>
      <c r="I648" s="71">
        <f t="shared" si="79"/>
        <v>15</v>
      </c>
      <c r="J648" s="296">
        <f t="shared" si="80"/>
        <v>8.18875</v>
      </c>
      <c r="K648" s="296">
        <f t="shared" si="81"/>
        <v>6.33926315789474</v>
      </c>
      <c r="L648" s="296"/>
      <c r="M648" s="71">
        <f t="shared" si="82"/>
        <v>3</v>
      </c>
      <c r="O648" s="71">
        <f t="shared" si="83"/>
        <v>1</v>
      </c>
      <c r="P648" s="71">
        <f t="shared" si="84"/>
        <v>3</v>
      </c>
      <c r="Q648" s="298">
        <f t="shared" si="85"/>
        <v>15</v>
      </c>
      <c r="R648" s="71">
        <f t="shared" si="86"/>
        <v>0</v>
      </c>
      <c r="S648" s="71">
        <f t="shared" si="87"/>
        <v>15</v>
      </c>
      <c r="T648" s="71">
        <f t="shared" si="88"/>
        <v>5</v>
      </c>
      <c r="X648" s="71">
        <f t="shared" si="89"/>
        <v>5</v>
      </c>
    </row>
    <row r="649" spans="1:24">
      <c r="A649" s="71" t="str">
        <f t="shared" si="90"/>
        <v>德州</v>
      </c>
      <c r="B649" s="71">
        <f t="shared" si="90"/>
        <v>5</v>
      </c>
      <c r="C649" s="71" t="str">
        <f t="shared" si="90"/>
        <v>保龄宝生物股份有限公司</v>
      </c>
      <c r="D649" s="287">
        <f t="shared" si="77"/>
        <v>65.2745263157895</v>
      </c>
      <c r="E649" s="288" t="str">
        <f t="shared" si="78"/>
        <v>1</v>
      </c>
      <c r="F649" s="289" t="str">
        <f t="shared" si="78"/>
        <v>生物工程和生物健康</v>
      </c>
      <c r="I649" s="71">
        <f t="shared" si="79"/>
        <v>18</v>
      </c>
      <c r="J649" s="296">
        <f t="shared" si="80"/>
        <v>0</v>
      </c>
      <c r="K649" s="296">
        <f t="shared" si="81"/>
        <v>3.27452631578947</v>
      </c>
      <c r="L649" s="296"/>
      <c r="M649" s="71">
        <f t="shared" si="82"/>
        <v>3</v>
      </c>
      <c r="O649" s="71">
        <f t="shared" si="83"/>
        <v>1</v>
      </c>
      <c r="P649" s="71">
        <f t="shared" si="84"/>
        <v>5</v>
      </c>
      <c r="Q649" s="298">
        <f t="shared" si="85"/>
        <v>15</v>
      </c>
      <c r="R649" s="71">
        <f t="shared" si="86"/>
        <v>0</v>
      </c>
      <c r="S649" s="71">
        <f t="shared" si="87"/>
        <v>15</v>
      </c>
      <c r="T649" s="71">
        <f t="shared" si="88"/>
        <v>10</v>
      </c>
      <c r="X649" s="71">
        <f t="shared" si="89"/>
        <v>10</v>
      </c>
    </row>
    <row r="650" spans="1:24">
      <c r="A650" s="71" t="str">
        <f t="shared" si="90"/>
        <v>德州</v>
      </c>
      <c r="B650" s="71">
        <f t="shared" si="90"/>
        <v>6</v>
      </c>
      <c r="C650" s="71" t="str">
        <f t="shared" si="90"/>
        <v>山东天庆科技发展有限公司</v>
      </c>
      <c r="D650" s="287">
        <f t="shared" si="77"/>
        <v>37.3778947368421</v>
      </c>
      <c r="E650" s="288" t="str">
        <f t="shared" si="78"/>
        <v>1</v>
      </c>
      <c r="F650" s="289" t="str">
        <f t="shared" si="78"/>
        <v>新型材料</v>
      </c>
      <c r="I650" s="71">
        <f t="shared" si="79"/>
        <v>3</v>
      </c>
      <c r="J650" s="296">
        <f t="shared" si="80"/>
        <v>0</v>
      </c>
      <c r="K650" s="296">
        <f t="shared" si="81"/>
        <v>3.3778947368421</v>
      </c>
      <c r="L650" s="296"/>
      <c r="M650" s="71">
        <f t="shared" si="82"/>
        <v>5</v>
      </c>
      <c r="O650" s="71">
        <f t="shared" si="83"/>
        <v>3</v>
      </c>
      <c r="P650" s="71">
        <f t="shared" si="84"/>
        <v>3</v>
      </c>
      <c r="Q650" s="298">
        <f t="shared" si="85"/>
        <v>15</v>
      </c>
      <c r="R650" s="71">
        <f t="shared" si="86"/>
        <v>0</v>
      </c>
      <c r="S650" s="71">
        <f t="shared" si="87"/>
        <v>15</v>
      </c>
      <c r="T650" s="71">
        <f t="shared" si="88"/>
        <v>0</v>
      </c>
      <c r="X650" s="71">
        <f t="shared" si="89"/>
        <v>5</v>
      </c>
    </row>
    <row r="651" spans="1:24">
      <c r="A651" s="71" t="str">
        <f t="shared" si="90"/>
        <v>德州</v>
      </c>
      <c r="B651" s="71">
        <f t="shared" si="90"/>
        <v>7</v>
      </c>
      <c r="C651" s="71" t="str">
        <f t="shared" si="90"/>
        <v>山东光因照明科技有限公司</v>
      </c>
      <c r="D651" s="287">
        <f t="shared" si="77"/>
        <v>44.84</v>
      </c>
      <c r="E651" s="288" t="str">
        <f t="shared" si="78"/>
        <v>1</v>
      </c>
      <c r="F651" s="289" t="str">
        <f t="shared" si="78"/>
        <v>节能环保</v>
      </c>
      <c r="I651" s="71">
        <f t="shared" si="79"/>
        <v>5</v>
      </c>
      <c r="J651" s="296">
        <f t="shared" si="80"/>
        <v>6.8</v>
      </c>
      <c r="K651" s="296">
        <f t="shared" si="81"/>
        <v>3.04</v>
      </c>
      <c r="L651" s="296"/>
      <c r="M651" s="71">
        <f t="shared" si="82"/>
        <v>5</v>
      </c>
      <c r="O651" s="71">
        <f t="shared" si="83"/>
        <v>5</v>
      </c>
      <c r="P651" s="71">
        <f t="shared" si="84"/>
        <v>0</v>
      </c>
      <c r="Q651" s="298">
        <f t="shared" si="85"/>
        <v>5</v>
      </c>
      <c r="R651" s="71">
        <f t="shared" si="86"/>
        <v>0</v>
      </c>
      <c r="S651" s="71">
        <f t="shared" si="87"/>
        <v>5</v>
      </c>
      <c r="T651" s="71">
        <f t="shared" si="88"/>
        <v>10</v>
      </c>
      <c r="X651" s="71">
        <f t="shared" si="89"/>
        <v>5</v>
      </c>
    </row>
    <row r="652" spans="1:24">
      <c r="A652" s="71" t="str">
        <f t="shared" si="90"/>
        <v>德州</v>
      </c>
      <c r="B652" s="71">
        <f t="shared" si="90"/>
        <v>8</v>
      </c>
      <c r="C652" s="71" t="str">
        <f t="shared" si="90"/>
        <v>齐鲁晟华制药有限公司</v>
      </c>
      <c r="D652" s="287">
        <f t="shared" si="77"/>
        <v>48.1513684210526</v>
      </c>
      <c r="E652" s="288" t="str">
        <f t="shared" si="78"/>
        <v>1</v>
      </c>
      <c r="F652" s="289" t="str">
        <f t="shared" si="78"/>
        <v>生物工程和生物健康</v>
      </c>
      <c r="I652" s="71">
        <f t="shared" si="79"/>
        <v>18</v>
      </c>
      <c r="J652" s="296">
        <f t="shared" si="80"/>
        <v>0</v>
      </c>
      <c r="K652" s="296">
        <f t="shared" si="81"/>
        <v>3.15136842105263</v>
      </c>
      <c r="L652" s="296"/>
      <c r="M652" s="71">
        <f t="shared" si="82"/>
        <v>3</v>
      </c>
      <c r="O652" s="71">
        <f t="shared" si="83"/>
        <v>1</v>
      </c>
      <c r="P652" s="71">
        <f t="shared" si="84"/>
        <v>3</v>
      </c>
      <c r="Q652" s="298">
        <f t="shared" si="85"/>
        <v>15</v>
      </c>
      <c r="R652" s="71">
        <f t="shared" si="86"/>
        <v>0</v>
      </c>
      <c r="S652" s="71">
        <f t="shared" si="87"/>
        <v>15</v>
      </c>
      <c r="T652" s="71">
        <f t="shared" si="88"/>
        <v>0</v>
      </c>
      <c r="X652" s="71">
        <f t="shared" si="89"/>
        <v>5</v>
      </c>
    </row>
    <row r="653" spans="1:24">
      <c r="A653" s="71" t="str">
        <f t="shared" si="90"/>
        <v>德州</v>
      </c>
      <c r="B653" s="71">
        <f t="shared" si="90"/>
        <v>9</v>
      </c>
      <c r="C653" s="71" t="str">
        <f t="shared" si="90"/>
        <v>山东龙运物业管理有限公司</v>
      </c>
      <c r="D653" s="287">
        <f t="shared" si="77"/>
        <v>21.4486052631579</v>
      </c>
      <c r="E653" s="288" t="str">
        <f t="shared" si="78"/>
        <v>2</v>
      </c>
      <c r="F653" s="289" t="str">
        <f t="shared" si="78"/>
        <v>2</v>
      </c>
      <c r="I653" s="71">
        <f t="shared" si="79"/>
        <v>1</v>
      </c>
      <c r="J653" s="296">
        <f t="shared" si="80"/>
        <v>12.9525</v>
      </c>
      <c r="K653" s="296">
        <f t="shared" si="81"/>
        <v>3.49610526315789</v>
      </c>
      <c r="L653" s="296"/>
      <c r="M653" s="71">
        <f t="shared" si="82"/>
        <v>3</v>
      </c>
      <c r="O653" s="71">
        <f t="shared" si="83"/>
        <v>1</v>
      </c>
      <c r="P653" s="71">
        <f t="shared" si="84"/>
        <v>0</v>
      </c>
      <c r="Q653" s="298">
        <f t="shared" si="85"/>
        <v>0</v>
      </c>
      <c r="R653" s="71">
        <f t="shared" si="86"/>
        <v>0</v>
      </c>
      <c r="S653" s="71">
        <f t="shared" si="87"/>
        <v>0</v>
      </c>
      <c r="T653" s="71">
        <f t="shared" si="88"/>
        <v>0</v>
      </c>
      <c r="X653" s="71">
        <f t="shared" si="89"/>
        <v>0</v>
      </c>
    </row>
    <row r="654" spans="1:24">
      <c r="A654" s="71" t="str">
        <f t="shared" si="90"/>
        <v>德州</v>
      </c>
      <c r="B654" s="71">
        <f t="shared" si="90"/>
        <v>10</v>
      </c>
      <c r="C654" s="71" t="str">
        <f t="shared" si="90"/>
        <v>山东奇威特太阳能科技有限公司</v>
      </c>
      <c r="D654" s="287">
        <f t="shared" si="77"/>
        <v>47</v>
      </c>
      <c r="E654" s="288" t="str">
        <f t="shared" si="78"/>
        <v>1</v>
      </c>
      <c r="F654" s="289" t="str">
        <f t="shared" si="78"/>
        <v>新型能源</v>
      </c>
      <c r="I654" s="71">
        <f t="shared" si="79"/>
        <v>3</v>
      </c>
      <c r="J654" s="296">
        <f t="shared" si="80"/>
        <v>15</v>
      </c>
      <c r="K654" s="296">
        <f t="shared" si="81"/>
        <v>0</v>
      </c>
      <c r="L654" s="296"/>
      <c r="M654" s="71">
        <f t="shared" si="82"/>
        <v>5</v>
      </c>
      <c r="O654" s="71">
        <f t="shared" si="83"/>
        <v>1</v>
      </c>
      <c r="P654" s="71">
        <f t="shared" si="84"/>
        <v>3</v>
      </c>
      <c r="Q654" s="298">
        <f t="shared" si="85"/>
        <v>15</v>
      </c>
      <c r="R654" s="71">
        <f t="shared" si="86"/>
        <v>0</v>
      </c>
      <c r="S654" s="71">
        <f t="shared" si="87"/>
        <v>15</v>
      </c>
      <c r="T654" s="71">
        <f t="shared" si="88"/>
        <v>0</v>
      </c>
      <c r="X654" s="71">
        <f t="shared" si="89"/>
        <v>5</v>
      </c>
    </row>
    <row r="655" spans="1:24">
      <c r="A655" s="71" t="str">
        <f t="shared" ref="A655:C674" si="91">A285</f>
        <v>德州</v>
      </c>
      <c r="B655" s="71">
        <f t="shared" si="91"/>
        <v>11</v>
      </c>
      <c r="C655" s="71" t="str">
        <f t="shared" si="91"/>
        <v>山东金光复合材料股份有限公司</v>
      </c>
      <c r="D655" s="287">
        <f t="shared" si="77"/>
        <v>26.5565526315789</v>
      </c>
      <c r="E655" s="288" t="str">
        <f t="shared" si="78"/>
        <v>1</v>
      </c>
      <c r="F655" s="289" t="str">
        <f t="shared" si="78"/>
        <v>新型材料</v>
      </c>
      <c r="I655" s="71">
        <f t="shared" si="79"/>
        <v>3</v>
      </c>
      <c r="J655" s="296">
        <f t="shared" si="80"/>
        <v>8.0875</v>
      </c>
      <c r="K655" s="296">
        <f t="shared" si="81"/>
        <v>4.46905263157895</v>
      </c>
      <c r="L655" s="296"/>
      <c r="M655" s="71">
        <f t="shared" si="82"/>
        <v>5</v>
      </c>
      <c r="O655" s="71">
        <f t="shared" si="83"/>
        <v>1</v>
      </c>
      <c r="P655" s="71">
        <f t="shared" si="84"/>
        <v>0</v>
      </c>
      <c r="Q655" s="298">
        <f t="shared" si="85"/>
        <v>5</v>
      </c>
      <c r="R655" s="71">
        <f t="shared" si="86"/>
        <v>0</v>
      </c>
      <c r="S655" s="71">
        <f t="shared" si="87"/>
        <v>5</v>
      </c>
      <c r="T655" s="71">
        <f t="shared" si="88"/>
        <v>0</v>
      </c>
      <c r="X655" s="71">
        <f t="shared" si="89"/>
        <v>0</v>
      </c>
    </row>
    <row r="656" spans="1:24">
      <c r="A656" s="71" t="str">
        <f t="shared" si="91"/>
        <v>德州</v>
      </c>
      <c r="B656" s="71">
        <f t="shared" si="91"/>
        <v>12</v>
      </c>
      <c r="C656" s="71" t="str">
        <f t="shared" si="91"/>
        <v>山东凯帝斯工业系统有限公司</v>
      </c>
      <c r="D656" s="287">
        <f t="shared" si="77"/>
        <v>17.525</v>
      </c>
      <c r="E656" s="288" t="str">
        <f t="shared" si="78"/>
        <v>2</v>
      </c>
      <c r="F656" s="289" t="str">
        <f t="shared" si="78"/>
        <v>2</v>
      </c>
      <c r="I656" s="71">
        <f t="shared" si="79"/>
        <v>1</v>
      </c>
      <c r="J656" s="296">
        <f t="shared" si="80"/>
        <v>6.525</v>
      </c>
      <c r="K656" s="296">
        <f t="shared" si="81"/>
        <v>0</v>
      </c>
      <c r="L656" s="296"/>
      <c r="M656" s="71">
        <f t="shared" si="82"/>
        <v>5</v>
      </c>
      <c r="O656" s="71">
        <f t="shared" si="83"/>
        <v>5</v>
      </c>
      <c r="P656" s="71">
        <f t="shared" si="84"/>
        <v>0</v>
      </c>
      <c r="Q656" s="298">
        <f t="shared" si="85"/>
        <v>0</v>
      </c>
      <c r="R656" s="71">
        <f t="shared" si="86"/>
        <v>0</v>
      </c>
      <c r="S656" s="71">
        <f t="shared" si="87"/>
        <v>0</v>
      </c>
      <c r="T656" s="71">
        <f t="shared" si="88"/>
        <v>0</v>
      </c>
      <c r="X656" s="71">
        <f t="shared" si="89"/>
        <v>0</v>
      </c>
    </row>
    <row r="657" spans="1:24">
      <c r="A657" s="71" t="str">
        <f t="shared" si="91"/>
        <v>德州</v>
      </c>
      <c r="B657" s="71">
        <f t="shared" si="91"/>
        <v>13</v>
      </c>
      <c r="C657" s="71" t="str">
        <f t="shared" si="91"/>
        <v>发达面粉集团股份有限公司</v>
      </c>
      <c r="D657" s="287">
        <f t="shared" si="77"/>
        <v>35.2061052631579</v>
      </c>
      <c r="E657" s="288" t="str">
        <f t="shared" si="78"/>
        <v>2</v>
      </c>
      <c r="F657" s="289" t="str">
        <f t="shared" si="78"/>
        <v>2</v>
      </c>
      <c r="I657" s="71">
        <f t="shared" si="79"/>
        <v>18</v>
      </c>
      <c r="J657" s="296">
        <f t="shared" si="80"/>
        <v>0</v>
      </c>
      <c r="K657" s="296">
        <f t="shared" si="81"/>
        <v>3.20610526315789</v>
      </c>
      <c r="L657" s="296"/>
      <c r="M657" s="71">
        <f t="shared" si="82"/>
        <v>3</v>
      </c>
      <c r="O657" s="71">
        <f t="shared" si="83"/>
        <v>1</v>
      </c>
      <c r="P657" s="71">
        <f t="shared" si="84"/>
        <v>0</v>
      </c>
      <c r="Q657" s="298">
        <f t="shared" si="85"/>
        <v>5</v>
      </c>
      <c r="R657" s="71">
        <f t="shared" si="86"/>
        <v>0</v>
      </c>
      <c r="S657" s="71">
        <f t="shared" si="87"/>
        <v>5</v>
      </c>
      <c r="T657" s="71">
        <f t="shared" si="88"/>
        <v>0</v>
      </c>
      <c r="X657" s="71">
        <f t="shared" si="89"/>
        <v>5</v>
      </c>
    </row>
    <row r="658" spans="1:24">
      <c r="A658" s="71" t="str">
        <f t="shared" si="91"/>
        <v>德州</v>
      </c>
      <c r="B658" s="71">
        <f t="shared" si="91"/>
        <v>14</v>
      </c>
      <c r="C658" s="71" t="str">
        <f t="shared" si="91"/>
        <v>夏津仁和纺织科技有限公司</v>
      </c>
      <c r="D658" s="287">
        <f t="shared" si="77"/>
        <v>35.25</v>
      </c>
      <c r="E658" s="288" t="str">
        <f t="shared" si="78"/>
        <v>2</v>
      </c>
      <c r="F658" s="289" t="str">
        <f t="shared" si="78"/>
        <v>2</v>
      </c>
      <c r="I658" s="71">
        <f t="shared" si="79"/>
        <v>15</v>
      </c>
      <c r="J658" s="296">
        <f t="shared" si="80"/>
        <v>8.25</v>
      </c>
      <c r="K658" s="296">
        <f t="shared" si="81"/>
        <v>0</v>
      </c>
      <c r="L658" s="296"/>
      <c r="M658" s="71">
        <f t="shared" si="82"/>
        <v>3</v>
      </c>
      <c r="O658" s="71">
        <f t="shared" si="83"/>
        <v>1</v>
      </c>
      <c r="P658" s="71">
        <f t="shared" si="84"/>
        <v>3</v>
      </c>
      <c r="Q658" s="298">
        <f t="shared" si="85"/>
        <v>0</v>
      </c>
      <c r="R658" s="71">
        <f t="shared" si="86"/>
        <v>0</v>
      </c>
      <c r="S658" s="71">
        <f t="shared" si="87"/>
        <v>0</v>
      </c>
      <c r="T658" s="71">
        <f t="shared" si="88"/>
        <v>0</v>
      </c>
      <c r="X658" s="71">
        <f t="shared" si="89"/>
        <v>5</v>
      </c>
    </row>
    <row r="659" spans="1:24">
      <c r="A659" s="71" t="str">
        <f t="shared" si="91"/>
        <v>德州</v>
      </c>
      <c r="B659" s="71">
        <f t="shared" si="91"/>
        <v>15</v>
      </c>
      <c r="C659" s="71" t="str">
        <f t="shared" si="91"/>
        <v>山东利尔康医疗科技股份有限公司</v>
      </c>
      <c r="D659" s="287">
        <f t="shared" si="77"/>
        <v>43.9026315789474</v>
      </c>
      <c r="E659" s="288" t="str">
        <f t="shared" si="78"/>
        <v>1</v>
      </c>
      <c r="F659" s="289" t="str">
        <f t="shared" si="78"/>
        <v>生物工程和生物健康</v>
      </c>
      <c r="I659" s="71">
        <f t="shared" si="79"/>
        <v>9</v>
      </c>
      <c r="J659" s="296">
        <f t="shared" si="80"/>
        <v>7.25</v>
      </c>
      <c r="K659" s="296">
        <f t="shared" si="81"/>
        <v>5.65263157894737</v>
      </c>
      <c r="L659" s="296"/>
      <c r="M659" s="71">
        <f t="shared" si="82"/>
        <v>3</v>
      </c>
      <c r="O659" s="71">
        <f t="shared" si="83"/>
        <v>1</v>
      </c>
      <c r="P659" s="71">
        <f t="shared" si="84"/>
        <v>3</v>
      </c>
      <c r="Q659" s="298">
        <f t="shared" si="85"/>
        <v>0</v>
      </c>
      <c r="R659" s="71">
        <f t="shared" si="86"/>
        <v>0</v>
      </c>
      <c r="S659" s="71">
        <f t="shared" si="87"/>
        <v>0</v>
      </c>
      <c r="T659" s="71">
        <f t="shared" si="88"/>
        <v>10</v>
      </c>
      <c r="X659" s="71">
        <f t="shared" si="89"/>
        <v>5</v>
      </c>
    </row>
    <row r="660" spans="1:24">
      <c r="A660" s="71" t="str">
        <f t="shared" si="91"/>
        <v>德州</v>
      </c>
      <c r="B660" s="71">
        <f t="shared" si="91"/>
        <v>16</v>
      </c>
      <c r="C660" s="71" t="str">
        <f t="shared" si="91"/>
        <v>德州金亨新能源有限公司</v>
      </c>
      <c r="D660" s="287">
        <f t="shared" si="77"/>
        <v>32.3082894736842</v>
      </c>
      <c r="E660" s="288" t="str">
        <f t="shared" si="78"/>
        <v>1</v>
      </c>
      <c r="F660" s="289" t="str">
        <f t="shared" si="78"/>
        <v>新型能源</v>
      </c>
      <c r="I660" s="71">
        <f t="shared" si="79"/>
        <v>5</v>
      </c>
      <c r="J660" s="296">
        <f t="shared" si="80"/>
        <v>11.3925</v>
      </c>
      <c r="K660" s="296">
        <f t="shared" si="81"/>
        <v>4.91578947368421</v>
      </c>
      <c r="L660" s="296"/>
      <c r="M660" s="71">
        <f t="shared" si="82"/>
        <v>5</v>
      </c>
      <c r="O660" s="71">
        <f t="shared" si="83"/>
        <v>1</v>
      </c>
      <c r="P660" s="71">
        <f t="shared" si="84"/>
        <v>0</v>
      </c>
      <c r="Q660" s="298">
        <f t="shared" si="85"/>
        <v>0</v>
      </c>
      <c r="R660" s="71">
        <f t="shared" si="86"/>
        <v>0</v>
      </c>
      <c r="S660" s="71">
        <f t="shared" si="87"/>
        <v>0</v>
      </c>
      <c r="T660" s="71">
        <f t="shared" si="88"/>
        <v>0</v>
      </c>
      <c r="X660" s="71">
        <f t="shared" si="89"/>
        <v>5</v>
      </c>
    </row>
    <row r="661" spans="1:24">
      <c r="A661" s="71" t="str">
        <f t="shared" si="91"/>
        <v>德州</v>
      </c>
      <c r="B661" s="71">
        <f t="shared" si="91"/>
        <v>17</v>
      </c>
      <c r="C661" s="71" t="str">
        <f t="shared" si="91"/>
        <v>山东中新科农生物科技有限公司</v>
      </c>
      <c r="D661" s="287">
        <f t="shared" si="77"/>
        <v>51.5263157894737</v>
      </c>
      <c r="E661" s="288" t="str">
        <f t="shared" si="78"/>
        <v>2</v>
      </c>
      <c r="F661" s="289" t="str">
        <f t="shared" si="78"/>
        <v>2</v>
      </c>
      <c r="I661" s="71">
        <f t="shared" si="79"/>
        <v>5</v>
      </c>
      <c r="J661" s="296">
        <f t="shared" si="80"/>
        <v>15</v>
      </c>
      <c r="K661" s="296">
        <f t="shared" si="81"/>
        <v>3.52631578947368</v>
      </c>
      <c r="L661" s="296"/>
      <c r="M661" s="71">
        <f t="shared" si="82"/>
        <v>5</v>
      </c>
      <c r="O661" s="71">
        <f t="shared" si="83"/>
        <v>5</v>
      </c>
      <c r="P661" s="71">
        <f t="shared" si="84"/>
        <v>3</v>
      </c>
      <c r="Q661" s="298">
        <f t="shared" si="85"/>
        <v>10</v>
      </c>
      <c r="R661" s="71">
        <f t="shared" si="86"/>
        <v>0</v>
      </c>
      <c r="S661" s="71">
        <f t="shared" si="87"/>
        <v>10</v>
      </c>
      <c r="T661" s="71">
        <f t="shared" si="88"/>
        <v>0</v>
      </c>
      <c r="X661" s="71">
        <f t="shared" si="89"/>
        <v>5</v>
      </c>
    </row>
    <row r="662" spans="1:24">
      <c r="A662" s="71" t="str">
        <f t="shared" si="91"/>
        <v>德州</v>
      </c>
      <c r="B662" s="71">
        <f t="shared" si="91"/>
        <v>18</v>
      </c>
      <c r="C662" s="71" t="str">
        <f t="shared" si="91"/>
        <v>平原县温特实业有限公司</v>
      </c>
      <c r="D662" s="287">
        <f t="shared" si="77"/>
        <v>33.7098421052632</v>
      </c>
      <c r="E662" s="288" t="str">
        <f t="shared" si="78"/>
        <v>2</v>
      </c>
      <c r="F662" s="289" t="str">
        <f t="shared" si="78"/>
        <v>2</v>
      </c>
      <c r="I662" s="71">
        <f t="shared" si="79"/>
        <v>9</v>
      </c>
      <c r="J662" s="296">
        <f t="shared" si="80"/>
        <v>5.625</v>
      </c>
      <c r="K662" s="296">
        <f t="shared" si="81"/>
        <v>3.08484210526316</v>
      </c>
      <c r="L662" s="296"/>
      <c r="M662" s="71">
        <f t="shared" si="82"/>
        <v>3</v>
      </c>
      <c r="O662" s="71">
        <f t="shared" si="83"/>
        <v>3</v>
      </c>
      <c r="P662" s="71">
        <f t="shared" si="84"/>
        <v>0</v>
      </c>
      <c r="Q662" s="298">
        <f t="shared" si="85"/>
        <v>5</v>
      </c>
      <c r="R662" s="71">
        <f t="shared" si="86"/>
        <v>0</v>
      </c>
      <c r="S662" s="71">
        <f t="shared" si="87"/>
        <v>5</v>
      </c>
      <c r="T662" s="71">
        <f t="shared" si="88"/>
        <v>0</v>
      </c>
      <c r="X662" s="71">
        <f t="shared" si="89"/>
        <v>5</v>
      </c>
    </row>
    <row r="663" spans="1:24">
      <c r="A663" s="71" t="str">
        <f t="shared" si="91"/>
        <v>德州</v>
      </c>
      <c r="B663" s="71">
        <f t="shared" si="91"/>
        <v>19</v>
      </c>
      <c r="C663" s="71" t="str">
        <f t="shared" si="91"/>
        <v>山东富士制御电梯有限公司</v>
      </c>
      <c r="D663" s="287">
        <f t="shared" si="77"/>
        <v>36.0780263157895</v>
      </c>
      <c r="E663" s="288" t="str">
        <f t="shared" si="78"/>
        <v>2</v>
      </c>
      <c r="F663" s="289" t="str">
        <f t="shared" si="78"/>
        <v>2</v>
      </c>
      <c r="I663" s="71">
        <f t="shared" si="79"/>
        <v>9</v>
      </c>
      <c r="J663" s="296">
        <f t="shared" si="80"/>
        <v>5.9875</v>
      </c>
      <c r="K663" s="296">
        <f t="shared" si="81"/>
        <v>3.09052631578947</v>
      </c>
      <c r="L663" s="296"/>
      <c r="M663" s="71">
        <f t="shared" si="82"/>
        <v>3</v>
      </c>
      <c r="O663" s="71">
        <f t="shared" si="83"/>
        <v>5</v>
      </c>
      <c r="P663" s="71">
        <f t="shared" si="84"/>
        <v>5</v>
      </c>
      <c r="Q663" s="298">
        <f t="shared" si="85"/>
        <v>0</v>
      </c>
      <c r="R663" s="71">
        <f t="shared" si="86"/>
        <v>0</v>
      </c>
      <c r="S663" s="71">
        <f t="shared" si="87"/>
        <v>0</v>
      </c>
      <c r="T663" s="71">
        <f t="shared" si="88"/>
        <v>0</v>
      </c>
      <c r="X663" s="71">
        <f t="shared" si="89"/>
        <v>5</v>
      </c>
    </row>
    <row r="664" spans="1:24">
      <c r="A664" s="71" t="str">
        <f t="shared" si="91"/>
        <v>德州</v>
      </c>
      <c r="B664" s="71">
        <f t="shared" si="91"/>
        <v>20</v>
      </c>
      <c r="C664" s="71" t="str">
        <f t="shared" si="91"/>
        <v>山东锦城电装股份有限公司</v>
      </c>
      <c r="D664" s="287">
        <f t="shared" si="77"/>
        <v>31.2758552631579</v>
      </c>
      <c r="E664" s="288" t="str">
        <f t="shared" si="78"/>
        <v>2</v>
      </c>
      <c r="F664" s="289" t="str">
        <f t="shared" si="78"/>
        <v>2</v>
      </c>
      <c r="I664" s="71">
        <f t="shared" si="79"/>
        <v>12</v>
      </c>
      <c r="J664" s="296">
        <f t="shared" si="80"/>
        <v>11.43375</v>
      </c>
      <c r="K664" s="296">
        <f t="shared" si="81"/>
        <v>3.84210526315789</v>
      </c>
      <c r="L664" s="296"/>
      <c r="M664" s="71">
        <f t="shared" si="82"/>
        <v>3</v>
      </c>
      <c r="O664" s="71">
        <f t="shared" si="83"/>
        <v>1</v>
      </c>
      <c r="P664" s="71">
        <f t="shared" si="84"/>
        <v>0</v>
      </c>
      <c r="Q664" s="298">
        <f t="shared" si="85"/>
        <v>0</v>
      </c>
      <c r="R664" s="71">
        <f t="shared" si="86"/>
        <v>0</v>
      </c>
      <c r="S664" s="71">
        <f t="shared" si="87"/>
        <v>0</v>
      </c>
      <c r="T664" s="71">
        <f t="shared" si="88"/>
        <v>0</v>
      </c>
      <c r="X664" s="71">
        <f t="shared" si="89"/>
        <v>0</v>
      </c>
    </row>
    <row r="665" spans="1:24">
      <c r="A665" s="71" t="str">
        <f t="shared" si="91"/>
        <v>德州</v>
      </c>
      <c r="B665" s="71">
        <f t="shared" si="91"/>
        <v>21</v>
      </c>
      <c r="C665" s="71" t="str">
        <f t="shared" si="91"/>
        <v>山东鲁晶化工科技有限公司</v>
      </c>
      <c r="D665" s="287">
        <f t="shared" si="77"/>
        <v>43.1051578947368</v>
      </c>
      <c r="E665" s="288" t="str">
        <f t="shared" si="78"/>
        <v>1</v>
      </c>
      <c r="F665" s="289" t="str">
        <f t="shared" si="78"/>
        <v>新型材料</v>
      </c>
      <c r="I665" s="71">
        <f t="shared" si="79"/>
        <v>5</v>
      </c>
      <c r="J665" s="296">
        <f t="shared" si="80"/>
        <v>8.42</v>
      </c>
      <c r="K665" s="296">
        <f t="shared" si="81"/>
        <v>3.68515789473684</v>
      </c>
      <c r="L665" s="296"/>
      <c r="M665" s="71">
        <f t="shared" si="82"/>
        <v>3</v>
      </c>
      <c r="O665" s="71">
        <f t="shared" si="83"/>
        <v>3</v>
      </c>
      <c r="P665" s="71">
        <f t="shared" si="84"/>
        <v>5</v>
      </c>
      <c r="Q665" s="298">
        <f t="shared" si="85"/>
        <v>5</v>
      </c>
      <c r="R665" s="71">
        <f t="shared" si="86"/>
        <v>0</v>
      </c>
      <c r="S665" s="71">
        <f t="shared" si="87"/>
        <v>5</v>
      </c>
      <c r="T665" s="71">
        <f t="shared" si="88"/>
        <v>5</v>
      </c>
      <c r="X665" s="71">
        <f t="shared" si="89"/>
        <v>5</v>
      </c>
    </row>
    <row r="666" spans="1:24">
      <c r="A666" s="71" t="str">
        <f t="shared" si="91"/>
        <v>德州</v>
      </c>
      <c r="B666" s="71">
        <f t="shared" si="91"/>
        <v>22</v>
      </c>
      <c r="C666" s="71" t="str">
        <f t="shared" si="91"/>
        <v>山东龙昌动物保健品有限公司</v>
      </c>
      <c r="D666" s="287">
        <f t="shared" si="77"/>
        <v>28.6204473684211</v>
      </c>
      <c r="E666" s="288" t="str">
        <f t="shared" si="78"/>
        <v>2</v>
      </c>
      <c r="F666" s="289" t="str">
        <f t="shared" si="78"/>
        <v>2</v>
      </c>
      <c r="I666" s="71">
        <f t="shared" si="79"/>
        <v>5</v>
      </c>
      <c r="J666" s="296">
        <f t="shared" si="80"/>
        <v>11.1075</v>
      </c>
      <c r="K666" s="296">
        <f t="shared" si="81"/>
        <v>3.51294736842105</v>
      </c>
      <c r="L666" s="296"/>
      <c r="M666" s="71">
        <f t="shared" si="82"/>
        <v>3</v>
      </c>
      <c r="O666" s="71">
        <f t="shared" si="83"/>
        <v>1</v>
      </c>
      <c r="P666" s="71">
        <f t="shared" si="84"/>
        <v>0</v>
      </c>
      <c r="Q666" s="298">
        <f t="shared" si="85"/>
        <v>0</v>
      </c>
      <c r="R666" s="71">
        <f t="shared" si="86"/>
        <v>0</v>
      </c>
      <c r="S666" s="71">
        <f t="shared" si="87"/>
        <v>0</v>
      </c>
      <c r="T666" s="71">
        <f t="shared" si="88"/>
        <v>5</v>
      </c>
      <c r="X666" s="71">
        <f t="shared" si="89"/>
        <v>0</v>
      </c>
    </row>
    <row r="667" spans="1:24">
      <c r="A667" s="71" t="str">
        <f t="shared" si="91"/>
        <v>德州</v>
      </c>
      <c r="B667" s="71">
        <f t="shared" si="91"/>
        <v>23</v>
      </c>
      <c r="C667" s="71" t="str">
        <f t="shared" si="91"/>
        <v>温多利遮阳材料（德州）股份有限公司</v>
      </c>
      <c r="D667" s="287">
        <f t="shared" si="77"/>
        <v>22.3712631578947</v>
      </c>
      <c r="E667" s="288" t="str">
        <f t="shared" si="78"/>
        <v>1</v>
      </c>
      <c r="F667" s="289" t="str">
        <f t="shared" si="78"/>
        <v>新型材料</v>
      </c>
      <c r="I667" s="71">
        <f t="shared" si="79"/>
        <v>5</v>
      </c>
      <c r="J667" s="296">
        <f t="shared" si="80"/>
        <v>0</v>
      </c>
      <c r="K667" s="296">
        <f t="shared" si="81"/>
        <v>3.37126315789474</v>
      </c>
      <c r="L667" s="296"/>
      <c r="M667" s="71">
        <f t="shared" si="82"/>
        <v>3</v>
      </c>
      <c r="O667" s="71">
        <f t="shared" si="83"/>
        <v>1</v>
      </c>
      <c r="P667" s="71">
        <f t="shared" si="84"/>
        <v>0</v>
      </c>
      <c r="Q667" s="298">
        <f t="shared" si="85"/>
        <v>5</v>
      </c>
      <c r="R667" s="71">
        <f t="shared" si="86"/>
        <v>0</v>
      </c>
      <c r="S667" s="71">
        <f t="shared" si="87"/>
        <v>5</v>
      </c>
      <c r="T667" s="71">
        <f t="shared" si="88"/>
        <v>0</v>
      </c>
      <c r="X667" s="71">
        <f t="shared" si="89"/>
        <v>5</v>
      </c>
    </row>
    <row r="668" spans="1:24">
      <c r="A668" s="71" t="str">
        <f t="shared" si="91"/>
        <v>德州</v>
      </c>
      <c r="B668" s="71">
        <f t="shared" si="91"/>
        <v>24</v>
      </c>
      <c r="C668" s="71" t="str">
        <f t="shared" si="91"/>
        <v>山东洁阳新能源有限公司</v>
      </c>
      <c r="D668" s="287">
        <f t="shared" si="77"/>
        <v>29.35</v>
      </c>
      <c r="E668" s="288" t="str">
        <f t="shared" si="78"/>
        <v>1</v>
      </c>
      <c r="F668" s="289" t="str">
        <f t="shared" si="78"/>
        <v>新型能源</v>
      </c>
      <c r="I668" s="71">
        <f t="shared" si="79"/>
        <v>3</v>
      </c>
      <c r="J668" s="296">
        <f t="shared" si="80"/>
        <v>12.35</v>
      </c>
      <c r="K668" s="296">
        <f t="shared" si="81"/>
        <v>0</v>
      </c>
      <c r="L668" s="296"/>
      <c r="M668" s="71">
        <f t="shared" si="82"/>
        <v>5</v>
      </c>
      <c r="O668" s="71">
        <f t="shared" si="83"/>
        <v>1</v>
      </c>
      <c r="P668" s="71">
        <f t="shared" si="84"/>
        <v>3</v>
      </c>
      <c r="Q668" s="298">
        <f t="shared" si="85"/>
        <v>0</v>
      </c>
      <c r="R668" s="71">
        <f t="shared" si="86"/>
        <v>0</v>
      </c>
      <c r="S668" s="71">
        <f t="shared" si="87"/>
        <v>0</v>
      </c>
      <c r="T668" s="71">
        <f t="shared" si="88"/>
        <v>0</v>
      </c>
      <c r="X668" s="71">
        <f t="shared" si="89"/>
        <v>5</v>
      </c>
    </row>
    <row r="669" spans="1:24">
      <c r="A669" s="71" t="str">
        <f t="shared" si="91"/>
        <v>德州</v>
      </c>
      <c r="B669" s="71">
        <f t="shared" si="91"/>
        <v>25</v>
      </c>
      <c r="C669" s="71" t="str">
        <f t="shared" si="91"/>
        <v>山东大胡子健身器材有限公司</v>
      </c>
      <c r="D669" s="287">
        <f t="shared" si="77"/>
        <v>27.5793421052632</v>
      </c>
      <c r="E669" s="288" t="str">
        <f t="shared" si="78"/>
        <v>1</v>
      </c>
      <c r="F669" s="289" t="str">
        <f t="shared" si="78"/>
        <v>生物工程和生物健康</v>
      </c>
      <c r="I669" s="71">
        <f t="shared" si="79"/>
        <v>9</v>
      </c>
      <c r="J669" s="296">
        <f t="shared" si="80"/>
        <v>10.4625</v>
      </c>
      <c r="K669" s="296">
        <f t="shared" si="81"/>
        <v>4.11684210526316</v>
      </c>
      <c r="L669" s="296"/>
      <c r="M669" s="71">
        <f t="shared" si="82"/>
        <v>3</v>
      </c>
      <c r="O669" s="71">
        <f t="shared" si="83"/>
        <v>1</v>
      </c>
      <c r="P669" s="71">
        <f t="shared" si="84"/>
        <v>0</v>
      </c>
      <c r="Q669" s="298">
        <f t="shared" si="85"/>
        <v>0</v>
      </c>
      <c r="R669" s="71">
        <f t="shared" si="86"/>
        <v>0</v>
      </c>
      <c r="S669" s="71">
        <f t="shared" si="87"/>
        <v>0</v>
      </c>
      <c r="T669" s="71">
        <f t="shared" si="88"/>
        <v>0</v>
      </c>
      <c r="X669" s="71">
        <f t="shared" si="89"/>
        <v>0</v>
      </c>
    </row>
    <row r="670" spans="1:24">
      <c r="A670" s="71" t="str">
        <f t="shared" si="91"/>
        <v>德州</v>
      </c>
      <c r="B670" s="71">
        <f t="shared" si="91"/>
        <v>26</v>
      </c>
      <c r="C670" s="71" t="str">
        <f t="shared" si="91"/>
        <v>山东统元食品有限公司</v>
      </c>
      <c r="D670" s="287">
        <f t="shared" si="77"/>
        <v>31.4651578947368</v>
      </c>
      <c r="E670" s="288" t="str">
        <f t="shared" si="78"/>
        <v>1</v>
      </c>
      <c r="F670" s="289" t="str">
        <f t="shared" si="78"/>
        <v>生物工程和生物健康</v>
      </c>
      <c r="I670" s="71">
        <f t="shared" si="79"/>
        <v>5</v>
      </c>
      <c r="J670" s="296">
        <f t="shared" si="80"/>
        <v>15</v>
      </c>
      <c r="K670" s="296">
        <f t="shared" si="81"/>
        <v>5.46515789473684</v>
      </c>
      <c r="L670" s="296"/>
      <c r="M670" s="71">
        <f t="shared" si="82"/>
        <v>5</v>
      </c>
      <c r="O670" s="71">
        <f t="shared" si="83"/>
        <v>1</v>
      </c>
      <c r="P670" s="71">
        <f t="shared" si="84"/>
        <v>0</v>
      </c>
      <c r="Q670" s="298">
        <f t="shared" si="85"/>
        <v>0</v>
      </c>
      <c r="R670" s="71">
        <f t="shared" si="86"/>
        <v>0</v>
      </c>
      <c r="S670" s="71">
        <f t="shared" si="87"/>
        <v>0</v>
      </c>
      <c r="T670" s="71">
        <f t="shared" si="88"/>
        <v>0</v>
      </c>
      <c r="X670" s="71">
        <f t="shared" si="89"/>
        <v>0</v>
      </c>
    </row>
    <row r="671" spans="1:24">
      <c r="A671" s="71" t="str">
        <f t="shared" si="91"/>
        <v>德州</v>
      </c>
      <c r="B671" s="71">
        <f t="shared" si="91"/>
        <v>27</v>
      </c>
      <c r="C671" s="71" t="str">
        <f t="shared" si="91"/>
        <v>山东百枣纲目生物科技有限公司</v>
      </c>
      <c r="D671" s="287">
        <f t="shared" si="77"/>
        <v>27.08</v>
      </c>
      <c r="E671" s="288" t="str">
        <f t="shared" si="78"/>
        <v>1</v>
      </c>
      <c r="F671" s="289" t="str">
        <f t="shared" si="78"/>
        <v>生物工程和生物健康</v>
      </c>
      <c r="I671" s="71">
        <f t="shared" si="79"/>
        <v>3</v>
      </c>
      <c r="J671" s="296">
        <f t="shared" si="80"/>
        <v>10.08</v>
      </c>
      <c r="K671" s="296">
        <f t="shared" si="81"/>
        <v>0</v>
      </c>
      <c r="L671" s="296"/>
      <c r="M671" s="71">
        <f t="shared" si="82"/>
        <v>5</v>
      </c>
      <c r="O671" s="71">
        <f t="shared" si="83"/>
        <v>1</v>
      </c>
      <c r="P671" s="71">
        <f t="shared" si="84"/>
        <v>3</v>
      </c>
      <c r="Q671" s="298">
        <f t="shared" si="85"/>
        <v>0</v>
      </c>
      <c r="R671" s="71">
        <f t="shared" si="86"/>
        <v>0</v>
      </c>
      <c r="S671" s="71">
        <f t="shared" si="87"/>
        <v>0</v>
      </c>
      <c r="T671" s="71">
        <f t="shared" si="88"/>
        <v>0</v>
      </c>
      <c r="X671" s="71">
        <f t="shared" si="89"/>
        <v>5</v>
      </c>
    </row>
    <row r="672" spans="1:24">
      <c r="A672" s="71" t="str">
        <f t="shared" si="91"/>
        <v>德州</v>
      </c>
      <c r="B672" s="71">
        <f t="shared" si="91"/>
        <v>28</v>
      </c>
      <c r="C672" s="71" t="str">
        <f t="shared" si="91"/>
        <v>山东迈特力重机有限公司</v>
      </c>
      <c r="D672" s="287">
        <f t="shared" si="77"/>
        <v>35.95</v>
      </c>
      <c r="E672" s="288" t="str">
        <f t="shared" si="78"/>
        <v>2</v>
      </c>
      <c r="F672" s="289" t="str">
        <f t="shared" si="78"/>
        <v>2</v>
      </c>
      <c r="I672" s="71">
        <f t="shared" si="79"/>
        <v>12</v>
      </c>
      <c r="J672" s="296">
        <f t="shared" si="80"/>
        <v>7.95</v>
      </c>
      <c r="K672" s="296">
        <f t="shared" si="81"/>
        <v>0</v>
      </c>
      <c r="L672" s="296"/>
      <c r="M672" s="71">
        <f t="shared" si="82"/>
        <v>5</v>
      </c>
      <c r="O672" s="71">
        <f t="shared" si="83"/>
        <v>1</v>
      </c>
      <c r="P672" s="71">
        <f t="shared" si="84"/>
        <v>0</v>
      </c>
      <c r="Q672" s="298">
        <f t="shared" si="85"/>
        <v>0</v>
      </c>
      <c r="R672" s="71">
        <f t="shared" si="86"/>
        <v>0</v>
      </c>
      <c r="S672" s="71">
        <f t="shared" si="87"/>
        <v>0</v>
      </c>
      <c r="T672" s="71">
        <f t="shared" si="88"/>
        <v>5</v>
      </c>
      <c r="X672" s="71">
        <f t="shared" si="89"/>
        <v>5</v>
      </c>
    </row>
    <row r="673" spans="1:24">
      <c r="A673" s="71" t="str">
        <f t="shared" si="91"/>
        <v>滨州</v>
      </c>
      <c r="B673" s="71">
        <f t="shared" si="91"/>
        <v>1</v>
      </c>
      <c r="C673" s="71" t="str">
        <f t="shared" si="91"/>
        <v>山东开泰抛丸机械股份有限公司</v>
      </c>
      <c r="D673" s="287">
        <f t="shared" si="77"/>
        <v>53.3894736842105</v>
      </c>
      <c r="E673" s="288" t="str">
        <f t="shared" si="78"/>
        <v>1</v>
      </c>
      <c r="F673" s="289" t="str">
        <f t="shared" si="78"/>
        <v>节能环保</v>
      </c>
      <c r="I673" s="71">
        <f t="shared" si="79"/>
        <v>12</v>
      </c>
      <c r="J673" s="296">
        <f t="shared" si="80"/>
        <v>0</v>
      </c>
      <c r="K673" s="296">
        <f t="shared" si="81"/>
        <v>5.38947368421053</v>
      </c>
      <c r="L673" s="296"/>
      <c r="M673" s="71">
        <f t="shared" si="82"/>
        <v>5</v>
      </c>
      <c r="O673" s="71">
        <f t="shared" si="83"/>
        <v>1</v>
      </c>
      <c r="P673" s="71">
        <f t="shared" si="84"/>
        <v>5</v>
      </c>
      <c r="Q673" s="298">
        <f t="shared" si="85"/>
        <v>15</v>
      </c>
      <c r="R673" s="71">
        <f t="shared" si="86"/>
        <v>0</v>
      </c>
      <c r="S673" s="71">
        <f t="shared" si="87"/>
        <v>15</v>
      </c>
      <c r="T673" s="71">
        <f t="shared" si="88"/>
        <v>5</v>
      </c>
      <c r="X673" s="71">
        <f t="shared" si="89"/>
        <v>5</v>
      </c>
    </row>
    <row r="674" spans="1:24">
      <c r="A674" s="71" t="str">
        <f t="shared" si="91"/>
        <v>滨州</v>
      </c>
      <c r="B674" s="71">
        <f t="shared" si="91"/>
        <v>2</v>
      </c>
      <c r="C674" s="71" t="str">
        <f t="shared" si="91"/>
        <v>山东民强生物科技股份有限公司</v>
      </c>
      <c r="D674" s="287">
        <f t="shared" si="77"/>
        <v>45.2307236842105</v>
      </c>
      <c r="E674" s="288" t="str">
        <f t="shared" si="78"/>
        <v>1</v>
      </c>
      <c r="F674" s="289" t="str">
        <f t="shared" si="78"/>
        <v>生物工程和生物健康</v>
      </c>
      <c r="I674" s="71">
        <f t="shared" si="79"/>
        <v>9</v>
      </c>
      <c r="J674" s="296">
        <f t="shared" si="80"/>
        <v>6.10125</v>
      </c>
      <c r="K674" s="296">
        <f t="shared" si="81"/>
        <v>3.12947368421053</v>
      </c>
      <c r="L674" s="296"/>
      <c r="M674" s="71">
        <f t="shared" si="82"/>
        <v>3</v>
      </c>
      <c r="O674" s="71">
        <f t="shared" si="83"/>
        <v>1</v>
      </c>
      <c r="P674" s="71">
        <f t="shared" si="84"/>
        <v>3</v>
      </c>
      <c r="Q674" s="298">
        <f t="shared" si="85"/>
        <v>10</v>
      </c>
      <c r="R674" s="71">
        <f t="shared" si="86"/>
        <v>0</v>
      </c>
      <c r="S674" s="71">
        <f t="shared" si="87"/>
        <v>10</v>
      </c>
      <c r="T674" s="71">
        <f t="shared" si="88"/>
        <v>0</v>
      </c>
      <c r="X674" s="71">
        <f t="shared" si="89"/>
        <v>10</v>
      </c>
    </row>
    <row r="675" spans="1:24">
      <c r="A675" s="71" t="str">
        <f t="shared" ref="A675:C694" si="92">A305</f>
        <v>滨州</v>
      </c>
      <c r="B675" s="71">
        <f t="shared" si="92"/>
        <v>3</v>
      </c>
      <c r="C675" s="71" t="str">
        <f t="shared" si="92"/>
        <v>山东博远重工有限公司</v>
      </c>
      <c r="D675" s="287">
        <f t="shared" si="77"/>
        <v>49.7131710526316</v>
      </c>
      <c r="E675" s="288" t="str">
        <f t="shared" si="78"/>
        <v>2</v>
      </c>
      <c r="F675" s="289" t="str">
        <f t="shared" si="78"/>
        <v>2</v>
      </c>
      <c r="I675" s="71">
        <f t="shared" si="79"/>
        <v>9</v>
      </c>
      <c r="J675" s="296">
        <f t="shared" si="80"/>
        <v>6.92875</v>
      </c>
      <c r="K675" s="296">
        <f t="shared" si="81"/>
        <v>3.78442105263158</v>
      </c>
      <c r="L675" s="296"/>
      <c r="M675" s="71">
        <f t="shared" si="82"/>
        <v>5</v>
      </c>
      <c r="O675" s="71">
        <f t="shared" si="83"/>
        <v>5</v>
      </c>
      <c r="P675" s="71">
        <f t="shared" si="84"/>
        <v>5</v>
      </c>
      <c r="Q675" s="298">
        <f t="shared" si="85"/>
        <v>5</v>
      </c>
      <c r="R675" s="71">
        <f t="shared" si="86"/>
        <v>0</v>
      </c>
      <c r="S675" s="71">
        <f t="shared" si="87"/>
        <v>5</v>
      </c>
      <c r="T675" s="71">
        <f t="shared" si="88"/>
        <v>0</v>
      </c>
      <c r="X675" s="71">
        <f t="shared" si="89"/>
        <v>10</v>
      </c>
    </row>
    <row r="676" spans="1:24">
      <c r="A676" s="71" t="str">
        <f t="shared" si="92"/>
        <v>滨州</v>
      </c>
      <c r="B676" s="71">
        <f t="shared" si="92"/>
        <v>4</v>
      </c>
      <c r="C676" s="71" t="str">
        <f t="shared" si="92"/>
        <v>沾化瑜凯新材料科技有限公司</v>
      </c>
      <c r="D676" s="287">
        <f t="shared" si="77"/>
        <v>40.5270657894737</v>
      </c>
      <c r="E676" s="288" t="str">
        <f t="shared" si="78"/>
        <v>1</v>
      </c>
      <c r="F676" s="289" t="str">
        <f t="shared" si="78"/>
        <v>节能环保</v>
      </c>
      <c r="I676" s="71">
        <f t="shared" si="79"/>
        <v>18</v>
      </c>
      <c r="J676" s="296">
        <f t="shared" si="80"/>
        <v>5.41875</v>
      </c>
      <c r="K676" s="296">
        <f t="shared" si="81"/>
        <v>3.10831578947368</v>
      </c>
      <c r="L676" s="296"/>
      <c r="M676" s="71">
        <f t="shared" si="82"/>
        <v>3</v>
      </c>
      <c r="O676" s="71">
        <f t="shared" si="83"/>
        <v>3</v>
      </c>
      <c r="P676" s="71">
        <f t="shared" si="84"/>
        <v>3</v>
      </c>
      <c r="Q676" s="298">
        <f t="shared" si="85"/>
        <v>0</v>
      </c>
      <c r="R676" s="71">
        <f t="shared" si="86"/>
        <v>0</v>
      </c>
      <c r="S676" s="71">
        <f t="shared" si="87"/>
        <v>0</v>
      </c>
      <c r="T676" s="71">
        <f t="shared" si="88"/>
        <v>0</v>
      </c>
      <c r="X676" s="71">
        <f t="shared" si="89"/>
        <v>5</v>
      </c>
    </row>
    <row r="677" spans="1:24">
      <c r="A677" s="71" t="str">
        <f t="shared" si="92"/>
        <v>滨州</v>
      </c>
      <c r="B677" s="71">
        <f t="shared" si="92"/>
        <v>5</v>
      </c>
      <c r="C677" s="71" t="str">
        <f t="shared" si="92"/>
        <v>山东省博兴县开元车辆配件有限公司</v>
      </c>
      <c r="D677" s="287">
        <f t="shared" si="77"/>
        <v>28.8078421052632</v>
      </c>
      <c r="E677" s="288" t="str">
        <f t="shared" si="78"/>
        <v>2</v>
      </c>
      <c r="F677" s="289" t="str">
        <f t="shared" si="78"/>
        <v>2</v>
      </c>
      <c r="I677" s="71">
        <f t="shared" si="79"/>
        <v>3</v>
      </c>
      <c r="J677" s="296">
        <f t="shared" si="80"/>
        <v>9.485</v>
      </c>
      <c r="K677" s="296">
        <f t="shared" si="81"/>
        <v>3.32284210526316</v>
      </c>
      <c r="L677" s="296"/>
      <c r="M677" s="71">
        <f t="shared" si="82"/>
        <v>5</v>
      </c>
      <c r="O677" s="71">
        <f t="shared" si="83"/>
        <v>3</v>
      </c>
      <c r="P677" s="71">
        <f t="shared" si="84"/>
        <v>0</v>
      </c>
      <c r="Q677" s="298">
        <f t="shared" si="85"/>
        <v>0</v>
      </c>
      <c r="R677" s="71">
        <f t="shared" si="86"/>
        <v>0</v>
      </c>
      <c r="S677" s="71">
        <f t="shared" si="87"/>
        <v>0</v>
      </c>
      <c r="T677" s="71">
        <f t="shared" si="88"/>
        <v>0</v>
      </c>
      <c r="X677" s="71">
        <f t="shared" si="89"/>
        <v>5</v>
      </c>
    </row>
    <row r="678" spans="1:24">
      <c r="A678" s="71" t="str">
        <f t="shared" si="92"/>
        <v>滨州</v>
      </c>
      <c r="B678" s="71">
        <f t="shared" si="92"/>
        <v>6</v>
      </c>
      <c r="C678" s="71" t="str">
        <f t="shared" si="92"/>
        <v>滨州东瑞机械有限公司</v>
      </c>
      <c r="D678" s="287">
        <f t="shared" si="77"/>
        <v>28.5601315789474</v>
      </c>
      <c r="E678" s="288" t="str">
        <f t="shared" si="78"/>
        <v>2</v>
      </c>
      <c r="F678" s="289" t="str">
        <f t="shared" si="78"/>
        <v>2</v>
      </c>
      <c r="I678" s="71">
        <f t="shared" si="79"/>
        <v>3</v>
      </c>
      <c r="J678" s="296">
        <f t="shared" si="80"/>
        <v>6.3875</v>
      </c>
      <c r="K678" s="296">
        <f t="shared" si="81"/>
        <v>3.17263157894737</v>
      </c>
      <c r="L678" s="296"/>
      <c r="M678" s="71">
        <f t="shared" si="82"/>
        <v>3</v>
      </c>
      <c r="O678" s="71">
        <f t="shared" si="83"/>
        <v>5</v>
      </c>
      <c r="P678" s="71">
        <f t="shared" si="84"/>
        <v>3</v>
      </c>
      <c r="Q678" s="298">
        <f t="shared" si="85"/>
        <v>0</v>
      </c>
      <c r="R678" s="71">
        <f t="shared" si="86"/>
        <v>0</v>
      </c>
      <c r="S678" s="71">
        <f t="shared" si="87"/>
        <v>0</v>
      </c>
      <c r="T678" s="71">
        <f t="shared" si="88"/>
        <v>0</v>
      </c>
      <c r="X678" s="71">
        <f t="shared" si="89"/>
        <v>5</v>
      </c>
    </row>
    <row r="679" spans="1:24">
      <c r="A679" s="71" t="str">
        <f t="shared" si="92"/>
        <v>菏泽</v>
      </c>
      <c r="B679" s="71">
        <f t="shared" si="92"/>
        <v>1</v>
      </c>
      <c r="C679" s="71" t="str">
        <f t="shared" si="92"/>
        <v>菏泽韩升元电子股份有限公司</v>
      </c>
      <c r="D679" s="287">
        <f t="shared" si="77"/>
        <v>30.8337368421053</v>
      </c>
      <c r="E679" s="288" t="str">
        <f t="shared" si="78"/>
        <v>2</v>
      </c>
      <c r="F679" s="289" t="str">
        <f t="shared" si="78"/>
        <v>2</v>
      </c>
      <c r="I679" s="71">
        <f t="shared" si="79"/>
        <v>12</v>
      </c>
      <c r="J679" s="296">
        <f t="shared" si="80"/>
        <v>6.225</v>
      </c>
      <c r="K679" s="296">
        <f t="shared" si="81"/>
        <v>3.60873684210526</v>
      </c>
      <c r="L679" s="296"/>
      <c r="M679" s="71">
        <f t="shared" si="82"/>
        <v>3</v>
      </c>
      <c r="O679" s="71">
        <f t="shared" si="83"/>
        <v>1</v>
      </c>
      <c r="P679" s="71">
        <f t="shared" si="84"/>
        <v>5</v>
      </c>
      <c r="Q679" s="298">
        <f t="shared" si="85"/>
        <v>0</v>
      </c>
      <c r="R679" s="71">
        <f t="shared" si="86"/>
        <v>0</v>
      </c>
      <c r="S679" s="71">
        <f t="shared" si="87"/>
        <v>0</v>
      </c>
      <c r="T679" s="71">
        <f t="shared" si="88"/>
        <v>0</v>
      </c>
      <c r="X679" s="71">
        <f t="shared" si="89"/>
        <v>0</v>
      </c>
    </row>
    <row r="680" spans="1:24">
      <c r="A680" s="71" t="str">
        <f t="shared" si="92"/>
        <v>菏泽</v>
      </c>
      <c r="B680" s="71">
        <f t="shared" si="92"/>
        <v>2</v>
      </c>
      <c r="C680" s="71" t="str">
        <f t="shared" si="92"/>
        <v>山东阳成生物科技有限公司</v>
      </c>
      <c r="D680" s="287">
        <f t="shared" si="77"/>
        <v>38.02375</v>
      </c>
      <c r="E680" s="288" t="str">
        <f t="shared" si="78"/>
        <v>1</v>
      </c>
      <c r="F680" s="289" t="str">
        <f t="shared" si="78"/>
        <v>生物工程和生物健康</v>
      </c>
      <c r="I680" s="71">
        <f t="shared" si="79"/>
        <v>5</v>
      </c>
      <c r="J680" s="296">
        <f t="shared" si="80"/>
        <v>12.02375</v>
      </c>
      <c r="K680" s="296">
        <f t="shared" si="81"/>
        <v>0</v>
      </c>
      <c r="L680" s="296"/>
      <c r="M680" s="71">
        <f t="shared" si="82"/>
        <v>5</v>
      </c>
      <c r="O680" s="71">
        <f t="shared" si="83"/>
        <v>1</v>
      </c>
      <c r="P680" s="71">
        <f t="shared" si="84"/>
        <v>0</v>
      </c>
      <c r="Q680" s="298">
        <f t="shared" si="85"/>
        <v>5</v>
      </c>
      <c r="R680" s="71">
        <f t="shared" si="86"/>
        <v>0</v>
      </c>
      <c r="S680" s="71">
        <f t="shared" si="87"/>
        <v>5</v>
      </c>
      <c r="T680" s="71">
        <f t="shared" si="88"/>
        <v>5</v>
      </c>
      <c r="X680" s="71">
        <f t="shared" si="89"/>
        <v>5</v>
      </c>
    </row>
    <row r="681" spans="1:24">
      <c r="A681" s="71" t="str">
        <f t="shared" si="92"/>
        <v>菏泽</v>
      </c>
      <c r="B681" s="71">
        <f t="shared" si="92"/>
        <v>3</v>
      </c>
      <c r="C681" s="71" t="str">
        <f t="shared" si="92"/>
        <v>巨野恒丰果蔬有限公司</v>
      </c>
      <c r="D681" s="287">
        <f t="shared" si="77"/>
        <v>23.9014868421053</v>
      </c>
      <c r="E681" s="288" t="str">
        <f t="shared" si="78"/>
        <v>1</v>
      </c>
      <c r="F681" s="289" t="str">
        <f t="shared" si="78"/>
        <v>生物工程和生物健康</v>
      </c>
      <c r="I681" s="71">
        <f t="shared" si="79"/>
        <v>5</v>
      </c>
      <c r="J681" s="296">
        <f t="shared" si="80"/>
        <v>6.75875</v>
      </c>
      <c r="K681" s="296">
        <f t="shared" si="81"/>
        <v>3.14273684210526</v>
      </c>
      <c r="L681" s="296"/>
      <c r="M681" s="71">
        <f t="shared" si="82"/>
        <v>3</v>
      </c>
      <c r="O681" s="71">
        <f t="shared" si="83"/>
        <v>1</v>
      </c>
      <c r="P681" s="71">
        <f t="shared" si="84"/>
        <v>0</v>
      </c>
      <c r="Q681" s="298">
        <f t="shared" si="85"/>
        <v>0</v>
      </c>
      <c r="R681" s="71">
        <f t="shared" si="86"/>
        <v>0</v>
      </c>
      <c r="S681" s="71">
        <f t="shared" si="87"/>
        <v>0</v>
      </c>
      <c r="T681" s="71">
        <f t="shared" si="88"/>
        <v>0</v>
      </c>
      <c r="X681" s="71">
        <f t="shared" si="89"/>
        <v>5</v>
      </c>
    </row>
    <row r="682" spans="1:24">
      <c r="A682" s="71" t="str">
        <f t="shared" si="92"/>
        <v>菏泽</v>
      </c>
      <c r="B682" s="71">
        <f t="shared" si="92"/>
        <v>4</v>
      </c>
      <c r="C682" s="71" t="str">
        <f t="shared" si="92"/>
        <v>中食都庆（山东）生物技术有限公司</v>
      </c>
      <c r="D682" s="287">
        <f t="shared" si="77"/>
        <v>17.3563157894737</v>
      </c>
      <c r="E682" s="288" t="str">
        <f t="shared" si="78"/>
        <v>1</v>
      </c>
      <c r="F682" s="289" t="str">
        <f t="shared" si="78"/>
        <v>生物工程和生物健康</v>
      </c>
      <c r="I682" s="71">
        <f t="shared" si="79"/>
        <v>3</v>
      </c>
      <c r="J682" s="296">
        <f t="shared" si="80"/>
        <v>0</v>
      </c>
      <c r="K682" s="296">
        <f t="shared" si="81"/>
        <v>3.35631578947368</v>
      </c>
      <c r="L682" s="296"/>
      <c r="M682" s="71">
        <f t="shared" si="82"/>
        <v>3</v>
      </c>
      <c r="O682" s="71">
        <f t="shared" si="83"/>
        <v>3</v>
      </c>
      <c r="P682" s="71">
        <f t="shared" si="84"/>
        <v>0</v>
      </c>
      <c r="Q682" s="298">
        <f t="shared" si="85"/>
        <v>0</v>
      </c>
      <c r="R682" s="71">
        <f t="shared" si="86"/>
        <v>0</v>
      </c>
      <c r="S682" s="71">
        <f t="shared" si="87"/>
        <v>0</v>
      </c>
      <c r="T682" s="71">
        <f t="shared" si="88"/>
        <v>0</v>
      </c>
      <c r="X682" s="71">
        <f t="shared" si="89"/>
        <v>5</v>
      </c>
    </row>
    <row r="683" spans="1:24">
      <c r="A683" s="71" t="str">
        <f t="shared" si="92"/>
        <v>菏泽</v>
      </c>
      <c r="B683" s="71">
        <f t="shared" si="92"/>
        <v>5</v>
      </c>
      <c r="C683" s="71" t="str">
        <f t="shared" si="92"/>
        <v>山东达驰阿尔发电气有限公司</v>
      </c>
      <c r="D683" s="287">
        <f t="shared" si="77"/>
        <v>36.4407894736842</v>
      </c>
      <c r="E683" s="288" t="str">
        <f t="shared" si="78"/>
        <v>2</v>
      </c>
      <c r="F683" s="289" t="str">
        <f t="shared" si="78"/>
        <v>2</v>
      </c>
      <c r="I683" s="71">
        <f t="shared" si="79"/>
        <v>5</v>
      </c>
      <c r="J683" s="296">
        <f t="shared" si="80"/>
        <v>7.125</v>
      </c>
      <c r="K683" s="296">
        <f t="shared" si="81"/>
        <v>3.31578947368421</v>
      </c>
      <c r="L683" s="296"/>
      <c r="M683" s="71">
        <f t="shared" si="82"/>
        <v>3</v>
      </c>
      <c r="O683" s="71">
        <f t="shared" si="83"/>
        <v>5</v>
      </c>
      <c r="P683" s="71">
        <f t="shared" si="84"/>
        <v>3</v>
      </c>
      <c r="Q683" s="298">
        <f t="shared" si="85"/>
        <v>5</v>
      </c>
      <c r="R683" s="71">
        <f t="shared" si="86"/>
        <v>0</v>
      </c>
      <c r="S683" s="71">
        <f t="shared" si="87"/>
        <v>5</v>
      </c>
      <c r="T683" s="71">
        <f t="shared" si="88"/>
        <v>0</v>
      </c>
      <c r="X683" s="71">
        <f t="shared" si="89"/>
        <v>5</v>
      </c>
    </row>
    <row r="684" spans="1:24">
      <c r="A684" s="71" t="str">
        <f t="shared" si="92"/>
        <v>菏泽</v>
      </c>
      <c r="B684" s="71">
        <f t="shared" si="92"/>
        <v>6</v>
      </c>
      <c r="C684" s="71" t="str">
        <f t="shared" si="92"/>
        <v>山东华驰变压器股份有限公司</v>
      </c>
      <c r="D684" s="287">
        <f t="shared" si="77"/>
        <v>44.73</v>
      </c>
      <c r="E684" s="288" t="str">
        <f t="shared" si="78"/>
        <v>2</v>
      </c>
      <c r="F684" s="289" t="str">
        <f t="shared" si="78"/>
        <v>2</v>
      </c>
      <c r="I684" s="71">
        <f t="shared" si="79"/>
        <v>15</v>
      </c>
      <c r="J684" s="296">
        <f t="shared" si="80"/>
        <v>5.73</v>
      </c>
      <c r="K684" s="296">
        <f t="shared" si="81"/>
        <v>0</v>
      </c>
      <c r="L684" s="296"/>
      <c r="M684" s="71">
        <f t="shared" si="82"/>
        <v>0</v>
      </c>
      <c r="O684" s="71">
        <f t="shared" si="83"/>
        <v>1</v>
      </c>
      <c r="P684" s="71">
        <f t="shared" si="84"/>
        <v>3</v>
      </c>
      <c r="Q684" s="298">
        <f t="shared" si="85"/>
        <v>5</v>
      </c>
      <c r="R684" s="71">
        <f t="shared" si="86"/>
        <v>0</v>
      </c>
      <c r="S684" s="71">
        <f t="shared" si="87"/>
        <v>5</v>
      </c>
      <c r="T684" s="71">
        <f t="shared" si="88"/>
        <v>5</v>
      </c>
      <c r="X684" s="71">
        <f t="shared" si="89"/>
        <v>10</v>
      </c>
    </row>
    <row r="685" spans="1:24">
      <c r="A685" s="71" t="str">
        <f t="shared" si="92"/>
        <v>菏泽</v>
      </c>
      <c r="B685" s="71">
        <f t="shared" si="92"/>
        <v>7</v>
      </c>
      <c r="C685" s="71" t="str">
        <f t="shared" si="92"/>
        <v>山东中研实业股份有限公司</v>
      </c>
      <c r="D685" s="287">
        <f t="shared" si="77"/>
        <v>27.9054605263158</v>
      </c>
      <c r="E685" s="288" t="str">
        <f t="shared" si="78"/>
        <v>2</v>
      </c>
      <c r="F685" s="289" t="str">
        <f t="shared" si="78"/>
        <v>2</v>
      </c>
      <c r="I685" s="71">
        <f t="shared" si="79"/>
        <v>12</v>
      </c>
      <c r="J685" s="296">
        <f t="shared" si="80"/>
        <v>5.84125</v>
      </c>
      <c r="K685" s="296">
        <f t="shared" si="81"/>
        <v>3.06421052631579</v>
      </c>
      <c r="L685" s="296"/>
      <c r="M685" s="71">
        <f t="shared" si="82"/>
        <v>3</v>
      </c>
      <c r="O685" s="71">
        <f t="shared" si="83"/>
        <v>1</v>
      </c>
      <c r="P685" s="71">
        <f t="shared" si="84"/>
        <v>3</v>
      </c>
      <c r="Q685" s="298">
        <f t="shared" si="85"/>
        <v>0</v>
      </c>
      <c r="R685" s="71">
        <f t="shared" si="86"/>
        <v>0</v>
      </c>
      <c r="S685" s="71">
        <f t="shared" si="87"/>
        <v>0</v>
      </c>
      <c r="T685" s="71">
        <f t="shared" si="88"/>
        <v>0</v>
      </c>
      <c r="X685" s="71">
        <f t="shared" si="89"/>
        <v>0</v>
      </c>
    </row>
    <row r="686" spans="1:24">
      <c r="A686" s="71" t="str">
        <f t="shared" si="92"/>
        <v>菏泽</v>
      </c>
      <c r="B686" s="71">
        <f t="shared" si="92"/>
        <v>8</v>
      </c>
      <c r="C686" s="71" t="str">
        <f t="shared" si="92"/>
        <v>山东瑞方食品工业有限公司</v>
      </c>
      <c r="D686" s="287">
        <f t="shared" si="77"/>
        <v>17.8263157894737</v>
      </c>
      <c r="E686" s="288" t="str">
        <f t="shared" si="78"/>
        <v>2</v>
      </c>
      <c r="F686" s="289" t="str">
        <f t="shared" si="78"/>
        <v>2</v>
      </c>
      <c r="I686" s="71">
        <f t="shared" si="79"/>
        <v>5</v>
      </c>
      <c r="J686" s="296">
        <f t="shared" si="80"/>
        <v>5.5</v>
      </c>
      <c r="K686" s="296">
        <f t="shared" si="81"/>
        <v>3.32631578947368</v>
      </c>
      <c r="L686" s="296"/>
      <c r="M686" s="71">
        <f t="shared" si="82"/>
        <v>3</v>
      </c>
      <c r="O686" s="71">
        <f t="shared" si="83"/>
        <v>1</v>
      </c>
      <c r="P686" s="71">
        <f t="shared" si="84"/>
        <v>0</v>
      </c>
      <c r="Q686" s="298">
        <f t="shared" si="85"/>
        <v>0</v>
      </c>
      <c r="R686" s="71">
        <f t="shared" si="86"/>
        <v>0</v>
      </c>
      <c r="S686" s="71">
        <f t="shared" si="87"/>
        <v>0</v>
      </c>
      <c r="T686" s="71">
        <f t="shared" si="88"/>
        <v>0</v>
      </c>
      <c r="X686" s="71">
        <f t="shared" si="89"/>
        <v>0</v>
      </c>
    </row>
    <row r="687" spans="1:24">
      <c r="A687" s="71" t="str">
        <f t="shared" si="92"/>
        <v>菏泽</v>
      </c>
      <c r="B687" s="71">
        <f t="shared" si="92"/>
        <v>9</v>
      </c>
      <c r="C687" s="71" t="str">
        <f t="shared" si="92"/>
        <v>山东天睿玻纤复合材料有限公司</v>
      </c>
      <c r="D687" s="287">
        <f t="shared" si="77"/>
        <v>16.4101710526316</v>
      </c>
      <c r="E687" s="288" t="str">
        <f t="shared" si="78"/>
        <v>2</v>
      </c>
      <c r="F687" s="289" t="str">
        <f t="shared" si="78"/>
        <v>2</v>
      </c>
      <c r="I687" s="71">
        <f t="shared" si="79"/>
        <v>3</v>
      </c>
      <c r="J687" s="296">
        <f t="shared" si="80"/>
        <v>6.36375</v>
      </c>
      <c r="K687" s="296">
        <f t="shared" si="81"/>
        <v>3.04642105263158</v>
      </c>
      <c r="L687" s="296"/>
      <c r="M687" s="71">
        <f t="shared" si="82"/>
        <v>3</v>
      </c>
      <c r="O687" s="71">
        <f t="shared" si="83"/>
        <v>1</v>
      </c>
      <c r="P687" s="71">
        <f t="shared" si="84"/>
        <v>0</v>
      </c>
      <c r="Q687" s="298">
        <f t="shared" si="85"/>
        <v>0</v>
      </c>
      <c r="R687" s="71">
        <f t="shared" si="86"/>
        <v>0</v>
      </c>
      <c r="S687" s="71">
        <f t="shared" si="87"/>
        <v>0</v>
      </c>
      <c r="T687" s="71">
        <f t="shared" si="88"/>
        <v>0</v>
      </c>
      <c r="X687" s="71">
        <f t="shared" si="89"/>
        <v>0</v>
      </c>
    </row>
    <row r="688" spans="1:24">
      <c r="A688" s="71" t="str">
        <f t="shared" si="92"/>
        <v>菏泽</v>
      </c>
      <c r="B688" s="71">
        <f t="shared" si="92"/>
        <v>10</v>
      </c>
      <c r="C688" s="71" t="str">
        <f t="shared" si="92"/>
        <v>菏泽润康缝合材料股份有限公司</v>
      </c>
      <c r="D688" s="287">
        <f t="shared" si="77"/>
        <v>30.3813157894737</v>
      </c>
      <c r="E688" s="288" t="str">
        <f t="shared" si="78"/>
        <v>1</v>
      </c>
      <c r="F688" s="289" t="str">
        <f t="shared" si="78"/>
        <v>生物工程和生物健康</v>
      </c>
      <c r="I688" s="71">
        <f t="shared" si="79"/>
        <v>3</v>
      </c>
      <c r="J688" s="296">
        <f t="shared" si="80"/>
        <v>6.275</v>
      </c>
      <c r="K688" s="296">
        <f t="shared" si="81"/>
        <v>3.10631578947368</v>
      </c>
      <c r="L688" s="296"/>
      <c r="M688" s="71">
        <f t="shared" si="82"/>
        <v>3</v>
      </c>
      <c r="O688" s="71">
        <f t="shared" si="83"/>
        <v>5</v>
      </c>
      <c r="P688" s="71">
        <f t="shared" si="84"/>
        <v>5</v>
      </c>
      <c r="Q688" s="298">
        <f t="shared" si="85"/>
        <v>5</v>
      </c>
      <c r="R688" s="71">
        <f t="shared" si="86"/>
        <v>0</v>
      </c>
      <c r="S688" s="71">
        <f t="shared" si="87"/>
        <v>5</v>
      </c>
      <c r="T688" s="71">
        <f t="shared" si="88"/>
        <v>0</v>
      </c>
      <c r="X688" s="71">
        <f t="shared" si="89"/>
        <v>0</v>
      </c>
    </row>
    <row r="689" spans="1:24">
      <c r="A689" s="71" t="str">
        <f t="shared" si="92"/>
        <v>菏泽</v>
      </c>
      <c r="B689" s="71">
        <f t="shared" si="92"/>
        <v>11</v>
      </c>
      <c r="C689" s="71" t="str">
        <f t="shared" si="92"/>
        <v>山东欧宝家居股份有限公司</v>
      </c>
      <c r="D689" s="287">
        <f t="shared" si="77"/>
        <v>33.7144736842105</v>
      </c>
      <c r="E689" s="288" t="str">
        <f t="shared" si="78"/>
        <v>2</v>
      </c>
      <c r="F689" s="289" t="str">
        <f t="shared" si="78"/>
        <v>2</v>
      </c>
      <c r="I689" s="71">
        <f t="shared" si="79"/>
        <v>5</v>
      </c>
      <c r="J689" s="296">
        <f t="shared" si="80"/>
        <v>9.125</v>
      </c>
      <c r="K689" s="296">
        <f t="shared" si="81"/>
        <v>3.58947368421053</v>
      </c>
      <c r="L689" s="296"/>
      <c r="M689" s="71">
        <f t="shared" si="82"/>
        <v>3</v>
      </c>
      <c r="O689" s="71">
        <f t="shared" si="83"/>
        <v>3</v>
      </c>
      <c r="P689" s="71">
        <f t="shared" si="84"/>
        <v>5</v>
      </c>
      <c r="Q689" s="298">
        <f t="shared" si="85"/>
        <v>0</v>
      </c>
      <c r="R689" s="71">
        <f t="shared" si="86"/>
        <v>0</v>
      </c>
      <c r="S689" s="71">
        <f t="shared" si="87"/>
        <v>0</v>
      </c>
      <c r="T689" s="71">
        <f t="shared" si="88"/>
        <v>0</v>
      </c>
      <c r="X689" s="71">
        <f t="shared" si="89"/>
        <v>5</v>
      </c>
    </row>
    <row r="690" spans="1:24">
      <c r="A690" s="71" t="str">
        <f t="shared" si="92"/>
        <v>青岛</v>
      </c>
      <c r="B690" s="71">
        <f t="shared" si="92"/>
        <v>1</v>
      </c>
      <c r="C690" s="71" t="str">
        <f t="shared" si="92"/>
        <v>青岛海佳机械有限公司</v>
      </c>
      <c r="D690" s="287">
        <f t="shared" si="77"/>
        <v>36.7918421052632</v>
      </c>
      <c r="E690" s="288" t="str">
        <f t="shared" si="78"/>
        <v>2</v>
      </c>
      <c r="F690" s="289" t="str">
        <f t="shared" si="78"/>
        <v>2</v>
      </c>
      <c r="I690" s="71">
        <f t="shared" si="79"/>
        <v>12</v>
      </c>
      <c r="J690" s="296">
        <f t="shared" si="80"/>
        <v>8.775</v>
      </c>
      <c r="K690" s="296">
        <f t="shared" si="81"/>
        <v>4.01684210526316</v>
      </c>
      <c r="L690" s="296"/>
      <c r="M690" s="71">
        <f t="shared" si="82"/>
        <v>3</v>
      </c>
      <c r="O690" s="71">
        <f t="shared" si="83"/>
        <v>1</v>
      </c>
      <c r="P690" s="71">
        <f t="shared" si="84"/>
        <v>3</v>
      </c>
      <c r="Q690" s="298">
        <f t="shared" si="85"/>
        <v>0</v>
      </c>
      <c r="R690" s="71">
        <f t="shared" si="86"/>
        <v>0</v>
      </c>
      <c r="S690" s="71">
        <f t="shared" si="87"/>
        <v>0</v>
      </c>
      <c r="T690" s="71">
        <f t="shared" si="88"/>
        <v>0</v>
      </c>
      <c r="X690" s="71">
        <f t="shared" si="89"/>
        <v>5</v>
      </c>
    </row>
    <row r="691" spans="1:24">
      <c r="A691" s="71" t="str">
        <f t="shared" si="92"/>
        <v>青岛</v>
      </c>
      <c r="B691" s="71">
        <f t="shared" si="92"/>
        <v>2</v>
      </c>
      <c r="C691" s="71" t="str">
        <f t="shared" si="92"/>
        <v>青岛茂源金属集团有限公司</v>
      </c>
      <c r="D691" s="287">
        <f t="shared" si="77"/>
        <v>47.4822631578947</v>
      </c>
      <c r="E691" s="288" t="str">
        <f t="shared" si="78"/>
        <v>2</v>
      </c>
      <c r="F691" s="289" t="str">
        <f t="shared" si="78"/>
        <v>2</v>
      </c>
      <c r="I691" s="71">
        <f t="shared" si="79"/>
        <v>5</v>
      </c>
      <c r="J691" s="296">
        <f t="shared" si="80"/>
        <v>6.425</v>
      </c>
      <c r="K691" s="296">
        <f t="shared" si="81"/>
        <v>3.05726315789474</v>
      </c>
      <c r="L691" s="296"/>
      <c r="M691" s="71">
        <f t="shared" si="82"/>
        <v>5</v>
      </c>
      <c r="O691" s="71">
        <f t="shared" si="83"/>
        <v>5</v>
      </c>
      <c r="P691" s="71">
        <f t="shared" si="84"/>
        <v>3</v>
      </c>
      <c r="Q691" s="298">
        <f t="shared" si="85"/>
        <v>5</v>
      </c>
      <c r="R691" s="71">
        <f t="shared" si="86"/>
        <v>0</v>
      </c>
      <c r="S691" s="71">
        <f t="shared" si="87"/>
        <v>5</v>
      </c>
      <c r="T691" s="71">
        <f t="shared" si="88"/>
        <v>10</v>
      </c>
      <c r="X691" s="71">
        <f t="shared" si="89"/>
        <v>5</v>
      </c>
    </row>
    <row r="692" spans="1:24">
      <c r="A692" s="71" t="str">
        <f t="shared" si="92"/>
        <v>青岛</v>
      </c>
      <c r="B692" s="71">
        <f t="shared" si="92"/>
        <v>3</v>
      </c>
      <c r="C692" s="71" t="str">
        <f t="shared" si="92"/>
        <v>青岛浩海网络
科技股份有限公司</v>
      </c>
      <c r="D692" s="287">
        <f t="shared" si="77"/>
        <v>43.5328947368421</v>
      </c>
      <c r="E692" s="288" t="str">
        <f t="shared" si="78"/>
        <v>1</v>
      </c>
      <c r="F692" s="289" t="str">
        <f t="shared" si="78"/>
        <v>信息技术</v>
      </c>
      <c r="I692" s="71">
        <f t="shared" si="79"/>
        <v>9</v>
      </c>
      <c r="J692" s="296">
        <f t="shared" si="80"/>
        <v>6.375</v>
      </c>
      <c r="K692" s="296">
        <f t="shared" si="81"/>
        <v>3.15789473684211</v>
      </c>
      <c r="L692" s="296"/>
      <c r="M692" s="71">
        <f t="shared" si="82"/>
        <v>5</v>
      </c>
      <c r="O692" s="71">
        <f t="shared" si="83"/>
        <v>5</v>
      </c>
      <c r="P692" s="71">
        <f t="shared" si="84"/>
        <v>0</v>
      </c>
      <c r="Q692" s="298">
        <f t="shared" si="85"/>
        <v>0</v>
      </c>
      <c r="R692" s="71">
        <f t="shared" si="86"/>
        <v>15</v>
      </c>
      <c r="S692" s="71">
        <f t="shared" si="87"/>
        <v>15</v>
      </c>
      <c r="T692" s="71">
        <f t="shared" si="88"/>
        <v>0</v>
      </c>
      <c r="X692" s="71">
        <f t="shared" si="89"/>
        <v>0</v>
      </c>
    </row>
    <row r="693" spans="1:24">
      <c r="A693" s="71" t="str">
        <f t="shared" si="92"/>
        <v>青岛</v>
      </c>
      <c r="B693" s="71">
        <f t="shared" si="92"/>
        <v>4</v>
      </c>
      <c r="C693" s="71" t="str">
        <f t="shared" si="92"/>
        <v>青岛海纳光电环保有限公司</v>
      </c>
      <c r="D693" s="287">
        <f t="shared" si="77"/>
        <v>41.9153947368421</v>
      </c>
      <c r="E693" s="288" t="str">
        <f t="shared" si="78"/>
        <v>1</v>
      </c>
      <c r="F693" s="289" t="str">
        <f t="shared" si="78"/>
        <v>节能环保</v>
      </c>
      <c r="I693" s="71">
        <f t="shared" si="79"/>
        <v>12</v>
      </c>
      <c r="J693" s="296">
        <f t="shared" si="80"/>
        <v>6.7375</v>
      </c>
      <c r="K693" s="296">
        <f t="shared" si="81"/>
        <v>3.17789473684211</v>
      </c>
      <c r="L693" s="296"/>
      <c r="M693" s="71">
        <f t="shared" si="82"/>
        <v>5</v>
      </c>
      <c r="O693" s="71">
        <f t="shared" si="83"/>
        <v>5</v>
      </c>
      <c r="P693" s="71">
        <f t="shared" si="84"/>
        <v>5</v>
      </c>
      <c r="Q693" s="298">
        <f t="shared" si="85"/>
        <v>0</v>
      </c>
      <c r="R693" s="71">
        <f t="shared" si="86"/>
        <v>0</v>
      </c>
      <c r="S693" s="71">
        <f t="shared" si="87"/>
        <v>0</v>
      </c>
      <c r="T693" s="71">
        <f t="shared" si="88"/>
        <v>0</v>
      </c>
      <c r="X693" s="71">
        <f t="shared" si="89"/>
        <v>5</v>
      </c>
    </row>
    <row r="694" spans="1:24">
      <c r="A694" s="71" t="str">
        <f t="shared" si="92"/>
        <v>青岛</v>
      </c>
      <c r="B694" s="71">
        <f t="shared" si="92"/>
        <v>5</v>
      </c>
      <c r="C694" s="71" t="str">
        <f t="shared" si="92"/>
        <v>青岛诺力达智能科技有限公司</v>
      </c>
      <c r="D694" s="287">
        <f t="shared" si="77"/>
        <v>33.1210526315789</v>
      </c>
      <c r="E694" s="288" t="str">
        <f t="shared" si="78"/>
        <v>1</v>
      </c>
      <c r="F694" s="289" t="str">
        <f t="shared" si="78"/>
        <v>机器人</v>
      </c>
      <c r="I694" s="71">
        <f t="shared" si="79"/>
        <v>3</v>
      </c>
      <c r="J694" s="296">
        <f t="shared" si="80"/>
        <v>5.1</v>
      </c>
      <c r="K694" s="296">
        <f t="shared" si="81"/>
        <v>4.02105263157895</v>
      </c>
      <c r="L694" s="296"/>
      <c r="M694" s="71">
        <f t="shared" si="82"/>
        <v>3</v>
      </c>
      <c r="O694" s="71">
        <f t="shared" si="83"/>
        <v>5</v>
      </c>
      <c r="P694" s="71">
        <f t="shared" si="84"/>
        <v>3</v>
      </c>
      <c r="Q694" s="298">
        <f t="shared" si="85"/>
        <v>5</v>
      </c>
      <c r="R694" s="71">
        <f t="shared" si="86"/>
        <v>0</v>
      </c>
      <c r="S694" s="71">
        <f t="shared" si="87"/>
        <v>5</v>
      </c>
      <c r="T694" s="71">
        <f t="shared" si="88"/>
        <v>0</v>
      </c>
      <c r="X694" s="71">
        <f t="shared" si="89"/>
        <v>5</v>
      </c>
    </row>
    <row r="695" spans="1:24">
      <c r="A695" s="71" t="str">
        <f t="shared" ref="A695:C696" si="93">A325</f>
        <v>青岛</v>
      </c>
      <c r="B695" s="71">
        <f t="shared" si="93"/>
        <v>6</v>
      </c>
      <c r="C695" s="71" t="str">
        <f t="shared" si="93"/>
        <v>青岛海大生物集团有限公司</v>
      </c>
      <c r="D695" s="287">
        <f t="shared" si="77"/>
        <v>48.8378947368421</v>
      </c>
      <c r="E695" s="288" t="str">
        <f t="shared" si="78"/>
        <v>1</v>
      </c>
      <c r="F695" s="289" t="str">
        <f t="shared" si="78"/>
        <v>生物工程和生物健康</v>
      </c>
      <c r="I695" s="71">
        <f t="shared" si="79"/>
        <v>12</v>
      </c>
      <c r="J695" s="296">
        <f t="shared" si="80"/>
        <v>0</v>
      </c>
      <c r="K695" s="296">
        <f t="shared" si="81"/>
        <v>3.8378947368421</v>
      </c>
      <c r="L695" s="296"/>
      <c r="M695" s="71">
        <f t="shared" si="82"/>
        <v>5</v>
      </c>
      <c r="O695" s="71">
        <f t="shared" si="83"/>
        <v>3</v>
      </c>
      <c r="P695" s="71">
        <f t="shared" si="84"/>
        <v>5</v>
      </c>
      <c r="Q695" s="298">
        <f t="shared" si="85"/>
        <v>15</v>
      </c>
      <c r="R695" s="71">
        <f t="shared" si="86"/>
        <v>0</v>
      </c>
      <c r="S695" s="71">
        <f t="shared" si="87"/>
        <v>15</v>
      </c>
      <c r="T695" s="71">
        <f t="shared" si="88"/>
        <v>0</v>
      </c>
      <c r="X695" s="71">
        <f t="shared" si="89"/>
        <v>5</v>
      </c>
    </row>
    <row r="696" spans="1:24">
      <c r="A696" s="71" t="str">
        <f t="shared" si="93"/>
        <v>青岛</v>
      </c>
      <c r="B696" s="71">
        <f t="shared" si="93"/>
        <v>7</v>
      </c>
      <c r="C696" s="71" t="str">
        <f t="shared" si="93"/>
        <v>青岛旭域土工材料股份有限公司</v>
      </c>
      <c r="D696" s="287">
        <f t="shared" ref="D696:D736" si="94">I696+J696+K696+M696+O696+P696+S696+T696+X696</f>
        <v>40.7494736842105</v>
      </c>
      <c r="E696" s="288" t="str">
        <f t="shared" ref="E696:F736" si="95">E326</f>
        <v>2</v>
      </c>
      <c r="F696" s="289" t="str">
        <f t="shared" si="95"/>
        <v>2</v>
      </c>
      <c r="I696" s="71">
        <f t="shared" ref="I696:I736" si="96">IF(I326&lt;2000,1,IF(I326&lt;5000,3,IF(I326&lt;10000,5,IF(I326&lt;20000,9,IF(I326&lt;30000,12,IF(I326&lt;40000,15,18))))))</f>
        <v>9</v>
      </c>
      <c r="J696" s="296">
        <f t="shared" ref="J696:J736" si="97">IF(J326&lt;20,0,IF(J326=20,5,IF(J326&gt;=100,15,5+(J326-20)/80*10)))</f>
        <v>0</v>
      </c>
      <c r="K696" s="296">
        <f t="shared" ref="K696:K736" si="98">IF(K326&lt;20,0,IF(K326=20,3,IF(K326&gt;=400,7,3+(K326-20)/380*4)))</f>
        <v>3.74947368421053</v>
      </c>
      <c r="L696" s="296"/>
      <c r="M696" s="71">
        <f t="shared" ref="M696:M736" si="99">IF(M326&lt;2.5,0,IF(M326&lt;=5,3,5))</f>
        <v>3</v>
      </c>
      <c r="O696" s="71">
        <f t="shared" ref="O696:O736" si="100">IF(O326&lt;20,1,IF(O326&lt;=30,3,5))</f>
        <v>5</v>
      </c>
      <c r="P696" s="71">
        <f t="shared" ref="P696:P736" si="101">IF(P326=0,0,IF(P326&lt;=3,3,5))</f>
        <v>0</v>
      </c>
      <c r="Q696" s="298">
        <f t="shared" ref="Q696:Q736" si="102">IF(Q326&lt;2,0,IF(Q326&lt;=5,5,IF(Q326&lt;=10,10,15)))</f>
        <v>10</v>
      </c>
      <c r="R696" s="71">
        <f t="shared" ref="R696:R736" si="103">IF(R326&lt;4,0,IF(R326&lt;=10,5,IF(R326&lt;=20,10,15)))</f>
        <v>0</v>
      </c>
      <c r="S696" s="71">
        <f t="shared" ref="S696:S736" si="104">IF(Q696&gt;R696,Q696,R696)</f>
        <v>10</v>
      </c>
      <c r="T696" s="71">
        <f t="shared" ref="T696:T736" si="105">IF(T326&lt;1,0,IF(T326=1,5,10))</f>
        <v>5</v>
      </c>
      <c r="X696" s="71">
        <f t="shared" ref="X696:X736" si="106">IF(X326=0,0,IF(X326&lt;=3,5,10))</f>
        <v>5</v>
      </c>
    </row>
    <row r="697" spans="1:24">
      <c r="A697" s="71" t="str">
        <f t="shared" ref="A697:C697" si="107">A327</f>
        <v>青岛</v>
      </c>
      <c r="B697" s="71">
        <f t="shared" si="107"/>
        <v>8</v>
      </c>
      <c r="C697" s="71" t="str">
        <f t="shared" si="107"/>
        <v>青岛乾运高科新材料股份有限公司</v>
      </c>
      <c r="D697" s="287">
        <f t="shared" si="94"/>
        <v>46.3958815789474</v>
      </c>
      <c r="E697" s="288" t="str">
        <f t="shared" si="95"/>
        <v>1</v>
      </c>
      <c r="F697" s="289" t="str">
        <f t="shared" si="95"/>
        <v>新型能源</v>
      </c>
      <c r="I697" s="71">
        <f t="shared" si="96"/>
        <v>9</v>
      </c>
      <c r="J697" s="296">
        <f t="shared" si="97"/>
        <v>8.14125</v>
      </c>
      <c r="K697" s="296">
        <f t="shared" si="98"/>
        <v>3.25463157894737</v>
      </c>
      <c r="L697" s="296"/>
      <c r="M697" s="71">
        <f t="shared" si="99"/>
        <v>3</v>
      </c>
      <c r="O697" s="71">
        <f t="shared" si="100"/>
        <v>5</v>
      </c>
      <c r="P697" s="71">
        <f t="shared" si="101"/>
        <v>3</v>
      </c>
      <c r="Q697" s="298">
        <f t="shared" si="102"/>
        <v>10</v>
      </c>
      <c r="R697" s="71">
        <f t="shared" si="103"/>
        <v>0</v>
      </c>
      <c r="S697" s="71">
        <f t="shared" si="104"/>
        <v>10</v>
      </c>
      <c r="T697" s="71">
        <f t="shared" si="105"/>
        <v>0</v>
      </c>
      <c r="X697" s="71">
        <f t="shared" si="106"/>
        <v>5</v>
      </c>
    </row>
    <row r="698" spans="1:24">
      <c r="A698" s="71" t="str">
        <f t="shared" ref="A698:C698" si="108">A328</f>
        <v>青岛</v>
      </c>
      <c r="B698" s="71">
        <f t="shared" si="108"/>
        <v>9</v>
      </c>
      <c r="C698" s="71" t="str">
        <f t="shared" si="108"/>
        <v>青岛福莱易通软件有限公司</v>
      </c>
      <c r="D698" s="287">
        <f t="shared" si="94"/>
        <v>33.10525</v>
      </c>
      <c r="E698" s="288" t="str">
        <f t="shared" si="95"/>
        <v>1</v>
      </c>
      <c r="F698" s="289" t="str">
        <f t="shared" si="95"/>
        <v>信息技术</v>
      </c>
      <c r="I698" s="71">
        <f t="shared" si="96"/>
        <v>3</v>
      </c>
      <c r="J698" s="296">
        <f t="shared" si="97"/>
        <v>6.89125</v>
      </c>
      <c r="K698" s="296">
        <f t="shared" si="98"/>
        <v>3.214</v>
      </c>
      <c r="L698" s="296"/>
      <c r="M698" s="71">
        <f t="shared" si="99"/>
        <v>5</v>
      </c>
      <c r="O698" s="71">
        <f t="shared" si="100"/>
        <v>5</v>
      </c>
      <c r="P698" s="71">
        <f t="shared" si="101"/>
        <v>0</v>
      </c>
      <c r="Q698" s="298">
        <f t="shared" si="102"/>
        <v>0</v>
      </c>
      <c r="R698" s="71">
        <f t="shared" si="103"/>
        <v>10</v>
      </c>
      <c r="S698" s="71">
        <f t="shared" si="104"/>
        <v>10</v>
      </c>
      <c r="T698" s="71">
        <f t="shared" si="105"/>
        <v>0</v>
      </c>
      <c r="X698" s="71">
        <f t="shared" si="106"/>
        <v>0</v>
      </c>
    </row>
    <row r="699" spans="1:24">
      <c r="A699" s="71" t="str">
        <f t="shared" ref="A699:C699" si="109">A329</f>
        <v>青岛</v>
      </c>
      <c r="B699" s="71">
        <f t="shared" si="109"/>
        <v>10</v>
      </c>
      <c r="C699" s="71" t="str">
        <f t="shared" si="109"/>
        <v>青岛国恩科技股份有限公司</v>
      </c>
      <c r="D699" s="287">
        <f t="shared" si="94"/>
        <v>56.4386578947368</v>
      </c>
      <c r="E699" s="288" t="str">
        <f t="shared" si="95"/>
        <v>1</v>
      </c>
      <c r="F699" s="289" t="str">
        <f t="shared" si="95"/>
        <v>新型材料</v>
      </c>
      <c r="I699" s="71">
        <f t="shared" si="96"/>
        <v>18</v>
      </c>
      <c r="J699" s="296">
        <f t="shared" si="97"/>
        <v>7.2975</v>
      </c>
      <c r="K699" s="296">
        <f t="shared" si="98"/>
        <v>3.14115789473684</v>
      </c>
      <c r="L699" s="296"/>
      <c r="M699" s="71">
        <f t="shared" si="99"/>
        <v>3</v>
      </c>
      <c r="O699" s="71">
        <f t="shared" si="100"/>
        <v>5</v>
      </c>
      <c r="P699" s="71">
        <f t="shared" si="101"/>
        <v>0</v>
      </c>
      <c r="Q699" s="298">
        <f t="shared" si="102"/>
        <v>15</v>
      </c>
      <c r="R699" s="71">
        <f t="shared" si="103"/>
        <v>0</v>
      </c>
      <c r="S699" s="71">
        <f t="shared" si="104"/>
        <v>15</v>
      </c>
      <c r="T699" s="71">
        <f t="shared" si="105"/>
        <v>0</v>
      </c>
      <c r="X699" s="71">
        <f t="shared" si="106"/>
        <v>5</v>
      </c>
    </row>
    <row r="700" spans="1:24">
      <c r="A700" s="71" t="str">
        <f t="shared" ref="A700:C700" si="110">A330</f>
        <v>青岛</v>
      </c>
      <c r="B700" s="71">
        <f t="shared" si="110"/>
        <v>11</v>
      </c>
      <c r="C700" s="71" t="str">
        <f t="shared" si="110"/>
        <v>青岛易飞国际航空旅游服务股份有限公司</v>
      </c>
      <c r="D700" s="287">
        <f t="shared" si="94"/>
        <v>38.0695789473684</v>
      </c>
      <c r="E700" s="288" t="str">
        <f t="shared" si="95"/>
        <v>1</v>
      </c>
      <c r="F700" s="289" t="str">
        <f t="shared" si="95"/>
        <v>信息技术</v>
      </c>
      <c r="I700" s="71">
        <f t="shared" si="96"/>
        <v>1</v>
      </c>
      <c r="J700" s="296">
        <f t="shared" si="97"/>
        <v>15</v>
      </c>
      <c r="K700" s="296">
        <f t="shared" si="98"/>
        <v>4.06957894736842</v>
      </c>
      <c r="L700" s="296"/>
      <c r="M700" s="71">
        <f t="shared" si="99"/>
        <v>5</v>
      </c>
      <c r="O700" s="71">
        <f t="shared" si="100"/>
        <v>3</v>
      </c>
      <c r="P700" s="71">
        <f t="shared" si="101"/>
        <v>0</v>
      </c>
      <c r="Q700" s="298">
        <f t="shared" si="102"/>
        <v>0</v>
      </c>
      <c r="R700" s="71">
        <f t="shared" si="103"/>
        <v>10</v>
      </c>
      <c r="S700" s="71">
        <f t="shared" si="104"/>
        <v>10</v>
      </c>
      <c r="T700" s="71">
        <f t="shared" si="105"/>
        <v>0</v>
      </c>
      <c r="X700" s="71">
        <f t="shared" si="106"/>
        <v>0</v>
      </c>
    </row>
    <row r="701" spans="1:24">
      <c r="A701" s="71" t="str">
        <f t="shared" ref="A701:C701" si="111">A331</f>
        <v>聊城</v>
      </c>
      <c r="B701" s="71">
        <f t="shared" si="111"/>
        <v>1</v>
      </c>
      <c r="C701" s="71" t="str">
        <f t="shared" si="111"/>
        <v>山东太平洋光纤光缆有限公司</v>
      </c>
      <c r="D701" s="287">
        <f t="shared" si="94"/>
        <v>63.1945</v>
      </c>
      <c r="E701" s="288" t="str">
        <f t="shared" si="95"/>
        <v>1</v>
      </c>
      <c r="F701" s="289" t="str">
        <f t="shared" si="95"/>
        <v>信息技术</v>
      </c>
      <c r="I701" s="71">
        <f t="shared" si="96"/>
        <v>18</v>
      </c>
      <c r="J701" s="296">
        <f t="shared" si="97"/>
        <v>6.6025</v>
      </c>
      <c r="K701" s="296">
        <f t="shared" si="98"/>
        <v>4.592</v>
      </c>
      <c r="L701" s="296"/>
      <c r="M701" s="71">
        <f t="shared" si="99"/>
        <v>3</v>
      </c>
      <c r="O701" s="71">
        <f t="shared" si="100"/>
        <v>1</v>
      </c>
      <c r="P701" s="71">
        <f t="shared" si="101"/>
        <v>5</v>
      </c>
      <c r="Q701" s="298">
        <f t="shared" si="102"/>
        <v>10</v>
      </c>
      <c r="R701" s="71">
        <f t="shared" si="103"/>
        <v>0</v>
      </c>
      <c r="S701" s="71">
        <f t="shared" si="104"/>
        <v>10</v>
      </c>
      <c r="T701" s="71">
        <f t="shared" si="105"/>
        <v>10</v>
      </c>
      <c r="X701" s="71">
        <f t="shared" si="106"/>
        <v>5</v>
      </c>
    </row>
    <row r="702" spans="1:24">
      <c r="A702" s="71" t="str">
        <f t="shared" ref="A702:C702" si="112">A332</f>
        <v>聊城</v>
      </c>
      <c r="B702" s="71">
        <f t="shared" si="112"/>
        <v>2</v>
      </c>
      <c r="C702" s="71" t="str">
        <f t="shared" si="112"/>
        <v>山东毫瓦特新能源有限公司</v>
      </c>
      <c r="D702" s="287">
        <f t="shared" si="94"/>
        <v>34.03125</v>
      </c>
      <c r="E702" s="288" t="str">
        <f t="shared" si="95"/>
        <v>1</v>
      </c>
      <c r="F702" s="289" t="str">
        <f t="shared" si="95"/>
        <v>新型能源</v>
      </c>
      <c r="I702" s="71">
        <f t="shared" si="96"/>
        <v>3</v>
      </c>
      <c r="J702" s="296">
        <f t="shared" si="97"/>
        <v>12.03125</v>
      </c>
      <c r="K702" s="296">
        <f t="shared" si="98"/>
        <v>0</v>
      </c>
      <c r="L702" s="296"/>
      <c r="M702" s="71">
        <f t="shared" si="99"/>
        <v>5</v>
      </c>
      <c r="O702" s="71">
        <f t="shared" si="100"/>
        <v>1</v>
      </c>
      <c r="P702" s="71">
        <f t="shared" si="101"/>
        <v>3</v>
      </c>
      <c r="Q702" s="298">
        <f t="shared" si="102"/>
        <v>5</v>
      </c>
      <c r="R702" s="71">
        <f t="shared" si="103"/>
        <v>0</v>
      </c>
      <c r="S702" s="71">
        <f t="shared" si="104"/>
        <v>5</v>
      </c>
      <c r="T702" s="71">
        <f t="shared" si="105"/>
        <v>0</v>
      </c>
      <c r="X702" s="71">
        <f t="shared" si="106"/>
        <v>5</v>
      </c>
    </row>
    <row r="703" spans="1:24">
      <c r="A703" s="71" t="str">
        <f t="shared" ref="A703:C703" si="113">A333</f>
        <v>聊城</v>
      </c>
      <c r="B703" s="71">
        <f t="shared" si="113"/>
        <v>3</v>
      </c>
      <c r="C703" s="71" t="str">
        <f t="shared" si="113"/>
        <v>山东合众正源现代中药饮片有限公司</v>
      </c>
      <c r="D703" s="287">
        <f t="shared" si="94"/>
        <v>50</v>
      </c>
      <c r="E703" s="288" t="str">
        <f t="shared" si="95"/>
        <v>1</v>
      </c>
      <c r="F703" s="289" t="str">
        <f t="shared" si="95"/>
        <v>生物工程和生物健康</v>
      </c>
      <c r="I703" s="71">
        <f t="shared" si="96"/>
        <v>3</v>
      </c>
      <c r="J703" s="296">
        <f t="shared" si="97"/>
        <v>15</v>
      </c>
      <c r="K703" s="296">
        <f t="shared" si="98"/>
        <v>7</v>
      </c>
      <c r="L703" s="296"/>
      <c r="M703" s="71">
        <f t="shared" si="99"/>
        <v>5</v>
      </c>
      <c r="O703" s="71">
        <f t="shared" si="100"/>
        <v>5</v>
      </c>
      <c r="P703" s="71">
        <f t="shared" si="101"/>
        <v>0</v>
      </c>
      <c r="Q703" s="298">
        <f t="shared" si="102"/>
        <v>5</v>
      </c>
      <c r="R703" s="71">
        <f t="shared" si="103"/>
        <v>5</v>
      </c>
      <c r="S703" s="71">
        <f t="shared" si="104"/>
        <v>5</v>
      </c>
      <c r="T703" s="71">
        <f t="shared" si="105"/>
        <v>5</v>
      </c>
      <c r="X703" s="71">
        <f t="shared" si="106"/>
        <v>5</v>
      </c>
    </row>
    <row r="704" spans="1:24">
      <c r="A704" s="71" t="str">
        <f t="shared" ref="A704:C704" si="114">A334</f>
        <v>济宁</v>
      </c>
      <c r="B704" s="71">
        <f t="shared" si="114"/>
        <v>1</v>
      </c>
      <c r="C704" s="71" t="str">
        <f t="shared" si="114"/>
        <v>山东中泳体育股份有限公司</v>
      </c>
      <c r="D704" s="287">
        <f t="shared" si="94"/>
        <v>28.89125</v>
      </c>
      <c r="E704" s="288" t="str">
        <f t="shared" si="95"/>
        <v>1</v>
      </c>
      <c r="F704" s="289" t="str">
        <f t="shared" si="95"/>
        <v>信息技术</v>
      </c>
      <c r="I704" s="71">
        <f t="shared" si="96"/>
        <v>1</v>
      </c>
      <c r="J704" s="296">
        <f t="shared" si="97"/>
        <v>11.89125</v>
      </c>
      <c r="K704" s="296">
        <f t="shared" si="98"/>
        <v>0</v>
      </c>
      <c r="L704" s="296"/>
      <c r="M704" s="71">
        <f t="shared" si="99"/>
        <v>5</v>
      </c>
      <c r="O704" s="71">
        <f t="shared" si="100"/>
        <v>1</v>
      </c>
      <c r="P704" s="71">
        <f t="shared" si="101"/>
        <v>0</v>
      </c>
      <c r="Q704" s="298">
        <f t="shared" si="102"/>
        <v>5</v>
      </c>
      <c r="R704" s="71">
        <f t="shared" si="103"/>
        <v>5</v>
      </c>
      <c r="S704" s="71">
        <f t="shared" si="104"/>
        <v>5</v>
      </c>
      <c r="T704" s="71">
        <f t="shared" si="105"/>
        <v>0</v>
      </c>
      <c r="X704" s="71">
        <f t="shared" si="106"/>
        <v>5</v>
      </c>
    </row>
    <row r="705" spans="1:24">
      <c r="A705" s="71" t="str">
        <f t="shared" ref="A705:C705" si="115">A335</f>
        <v>济宁</v>
      </c>
      <c r="B705" s="71">
        <f t="shared" si="115"/>
        <v>2</v>
      </c>
      <c r="C705" s="71" t="str">
        <f t="shared" si="115"/>
        <v>山东济宁心心酒业有限公司</v>
      </c>
      <c r="D705" s="287">
        <f t="shared" si="94"/>
        <v>30.5858289473684</v>
      </c>
      <c r="E705" s="288" t="str">
        <f t="shared" si="95"/>
        <v>2</v>
      </c>
      <c r="F705" s="289" t="str">
        <f t="shared" si="95"/>
        <v>2</v>
      </c>
      <c r="I705" s="71">
        <f t="shared" si="96"/>
        <v>5</v>
      </c>
      <c r="J705" s="296">
        <f t="shared" si="97"/>
        <v>6.46625</v>
      </c>
      <c r="K705" s="296">
        <f t="shared" si="98"/>
        <v>3.11957894736842</v>
      </c>
      <c r="L705" s="296"/>
      <c r="M705" s="71">
        <f t="shared" si="99"/>
        <v>5</v>
      </c>
      <c r="O705" s="71">
        <f t="shared" si="100"/>
        <v>1</v>
      </c>
      <c r="P705" s="71">
        <f t="shared" si="101"/>
        <v>5</v>
      </c>
      <c r="Q705" s="298">
        <f t="shared" si="102"/>
        <v>0</v>
      </c>
      <c r="R705" s="71">
        <f t="shared" si="103"/>
        <v>0</v>
      </c>
      <c r="S705" s="71">
        <f t="shared" si="104"/>
        <v>0</v>
      </c>
      <c r="T705" s="71">
        <f t="shared" si="105"/>
        <v>0</v>
      </c>
      <c r="X705" s="71">
        <f t="shared" si="106"/>
        <v>5</v>
      </c>
    </row>
    <row r="706" spans="1:24">
      <c r="A706" s="71" t="str">
        <f t="shared" ref="A706:C706" si="116">A336</f>
        <v>济宁</v>
      </c>
      <c r="B706" s="71">
        <f t="shared" si="116"/>
        <v>3</v>
      </c>
      <c r="C706" s="71" t="str">
        <f t="shared" si="116"/>
        <v>山东爱福地生物科技有限公司</v>
      </c>
      <c r="D706" s="287">
        <f t="shared" si="94"/>
        <v>31.4732894736842</v>
      </c>
      <c r="E706" s="288" t="str">
        <f t="shared" si="95"/>
        <v>1</v>
      </c>
      <c r="F706" s="289" t="str">
        <f t="shared" si="95"/>
        <v>节能环保</v>
      </c>
      <c r="I706" s="71">
        <f t="shared" si="96"/>
        <v>3</v>
      </c>
      <c r="J706" s="296">
        <f t="shared" si="97"/>
        <v>6.3375</v>
      </c>
      <c r="K706" s="296">
        <f t="shared" si="98"/>
        <v>3.13578947368421</v>
      </c>
      <c r="L706" s="296"/>
      <c r="M706" s="71">
        <f t="shared" si="99"/>
        <v>5</v>
      </c>
      <c r="O706" s="71">
        <f t="shared" si="100"/>
        <v>1</v>
      </c>
      <c r="P706" s="71">
        <f t="shared" si="101"/>
        <v>3</v>
      </c>
      <c r="Q706" s="298">
        <f t="shared" si="102"/>
        <v>5</v>
      </c>
      <c r="R706" s="71">
        <f t="shared" si="103"/>
        <v>0</v>
      </c>
      <c r="S706" s="71">
        <f t="shared" si="104"/>
        <v>5</v>
      </c>
      <c r="T706" s="71">
        <f t="shared" si="105"/>
        <v>0</v>
      </c>
      <c r="X706" s="71">
        <f t="shared" si="106"/>
        <v>5</v>
      </c>
    </row>
    <row r="707" spans="1:24">
      <c r="A707" s="71" t="str">
        <f t="shared" ref="A707:C707" si="117">A337</f>
        <v>济宁</v>
      </c>
      <c r="B707" s="71">
        <f t="shared" si="117"/>
        <v>4</v>
      </c>
      <c r="C707" s="71" t="str">
        <f t="shared" si="117"/>
        <v>山东华仙甜菊股份有限公司</v>
      </c>
      <c r="D707" s="287">
        <f t="shared" si="94"/>
        <v>31</v>
      </c>
      <c r="E707" s="288" t="str">
        <f t="shared" si="95"/>
        <v>1</v>
      </c>
      <c r="F707" s="289" t="str">
        <f t="shared" si="95"/>
        <v>生物工程和生物健康</v>
      </c>
      <c r="I707" s="71">
        <f t="shared" si="96"/>
        <v>3</v>
      </c>
      <c r="J707" s="296">
        <f t="shared" si="97"/>
        <v>0</v>
      </c>
      <c r="K707" s="296">
        <f t="shared" si="98"/>
        <v>7</v>
      </c>
      <c r="L707" s="296"/>
      <c r="M707" s="71">
        <f t="shared" si="99"/>
        <v>3</v>
      </c>
      <c r="O707" s="71">
        <f t="shared" si="100"/>
        <v>3</v>
      </c>
      <c r="P707" s="71">
        <f t="shared" si="101"/>
        <v>0</v>
      </c>
      <c r="Q707" s="298">
        <f t="shared" si="102"/>
        <v>5</v>
      </c>
      <c r="R707" s="71">
        <f t="shared" si="103"/>
        <v>0</v>
      </c>
      <c r="S707" s="71">
        <f t="shared" si="104"/>
        <v>5</v>
      </c>
      <c r="T707" s="71">
        <f t="shared" si="105"/>
        <v>5</v>
      </c>
      <c r="X707" s="71">
        <f t="shared" si="106"/>
        <v>5</v>
      </c>
    </row>
    <row r="708" spans="1:24">
      <c r="A708" s="71" t="str">
        <f t="shared" ref="A708:C708" si="118">A338</f>
        <v>济宁</v>
      </c>
      <c r="B708" s="71">
        <f t="shared" si="118"/>
        <v>5</v>
      </c>
      <c r="C708" s="71" t="str">
        <f t="shared" si="118"/>
        <v>济宁市鲁星工程机械集团有限公司</v>
      </c>
      <c r="D708" s="287">
        <f t="shared" si="94"/>
        <v>38.92625</v>
      </c>
      <c r="E708" s="288" t="str">
        <f t="shared" si="95"/>
        <v>2</v>
      </c>
      <c r="F708" s="289" t="str">
        <f t="shared" si="95"/>
        <v>2</v>
      </c>
      <c r="I708" s="71">
        <f t="shared" si="96"/>
        <v>12</v>
      </c>
      <c r="J708" s="296">
        <f t="shared" si="97"/>
        <v>5.92625</v>
      </c>
      <c r="K708" s="296">
        <f t="shared" si="98"/>
        <v>0</v>
      </c>
      <c r="L708" s="296"/>
      <c r="M708" s="71">
        <f t="shared" si="99"/>
        <v>5</v>
      </c>
      <c r="O708" s="71">
        <f t="shared" si="100"/>
        <v>3</v>
      </c>
      <c r="P708" s="71">
        <f t="shared" si="101"/>
        <v>3</v>
      </c>
      <c r="Q708" s="298">
        <f t="shared" si="102"/>
        <v>0</v>
      </c>
      <c r="R708" s="71">
        <f t="shared" si="103"/>
        <v>0</v>
      </c>
      <c r="S708" s="71">
        <f t="shared" si="104"/>
        <v>0</v>
      </c>
      <c r="T708" s="71">
        <f t="shared" si="105"/>
        <v>5</v>
      </c>
      <c r="X708" s="71">
        <f t="shared" si="106"/>
        <v>5</v>
      </c>
    </row>
    <row r="709" spans="1:24">
      <c r="A709" s="71" t="str">
        <f t="shared" ref="A709:C709" si="119">A339</f>
        <v>济宁</v>
      </c>
      <c r="B709" s="71">
        <f t="shared" si="119"/>
        <v>6</v>
      </c>
      <c r="C709" s="71" t="str">
        <f t="shared" si="119"/>
        <v>济宁迅大管道防腐材料有限公司</v>
      </c>
      <c r="D709" s="287">
        <f t="shared" si="94"/>
        <v>38.5796052631579</v>
      </c>
      <c r="E709" s="288" t="str">
        <f t="shared" si="95"/>
        <v>1</v>
      </c>
      <c r="F709" s="289" t="str">
        <f t="shared" si="95"/>
        <v>新型材料</v>
      </c>
      <c r="I709" s="71">
        <f t="shared" si="96"/>
        <v>15</v>
      </c>
      <c r="J709" s="296">
        <f t="shared" si="97"/>
        <v>6.4375</v>
      </c>
      <c r="K709" s="296">
        <f t="shared" si="98"/>
        <v>3.14210526315789</v>
      </c>
      <c r="L709" s="296"/>
      <c r="M709" s="71">
        <f t="shared" si="99"/>
        <v>5</v>
      </c>
      <c r="O709" s="71">
        <f t="shared" si="100"/>
        <v>1</v>
      </c>
      <c r="P709" s="71">
        <f t="shared" si="101"/>
        <v>3</v>
      </c>
      <c r="Q709" s="298">
        <f t="shared" si="102"/>
        <v>0</v>
      </c>
      <c r="R709" s="71">
        <f t="shared" si="103"/>
        <v>0</v>
      </c>
      <c r="S709" s="71">
        <f t="shared" si="104"/>
        <v>0</v>
      </c>
      <c r="T709" s="71">
        <f t="shared" si="105"/>
        <v>0</v>
      </c>
      <c r="X709" s="71">
        <f t="shared" si="106"/>
        <v>5</v>
      </c>
    </row>
    <row r="710" spans="1:24">
      <c r="A710" s="71" t="str">
        <f t="shared" ref="A710:C710" si="120">A340</f>
        <v>济宁</v>
      </c>
      <c r="B710" s="71">
        <f t="shared" si="120"/>
        <v>7</v>
      </c>
      <c r="C710" s="71" t="str">
        <f t="shared" si="120"/>
        <v>山东金大丰机械有限公司</v>
      </c>
      <c r="D710" s="287">
        <f t="shared" si="94"/>
        <v>43.55975</v>
      </c>
      <c r="E710" s="288" t="str">
        <f t="shared" si="95"/>
        <v>2</v>
      </c>
      <c r="F710" s="289" t="str">
        <f t="shared" si="95"/>
        <v>2</v>
      </c>
      <c r="I710" s="71">
        <f t="shared" si="96"/>
        <v>15</v>
      </c>
      <c r="J710" s="296">
        <f t="shared" si="97"/>
        <v>6.47375</v>
      </c>
      <c r="K710" s="296">
        <f t="shared" si="98"/>
        <v>3.086</v>
      </c>
      <c r="L710" s="296"/>
      <c r="M710" s="71">
        <f t="shared" si="99"/>
        <v>3</v>
      </c>
      <c r="O710" s="71">
        <f t="shared" si="100"/>
        <v>1</v>
      </c>
      <c r="P710" s="71">
        <f t="shared" si="101"/>
        <v>5</v>
      </c>
      <c r="Q710" s="298">
        <f t="shared" si="102"/>
        <v>5</v>
      </c>
      <c r="R710" s="71">
        <f t="shared" si="103"/>
        <v>0</v>
      </c>
      <c r="S710" s="71">
        <f t="shared" si="104"/>
        <v>5</v>
      </c>
      <c r="T710" s="71">
        <f t="shared" si="105"/>
        <v>0</v>
      </c>
      <c r="X710" s="71">
        <f t="shared" si="106"/>
        <v>5</v>
      </c>
    </row>
    <row r="711" spans="1:24">
      <c r="A711" s="71" t="str">
        <f t="shared" ref="A711:C711" si="121">A341</f>
        <v>济宁</v>
      </c>
      <c r="B711" s="71">
        <f t="shared" si="121"/>
        <v>8</v>
      </c>
      <c r="C711" s="71" t="str">
        <f t="shared" si="121"/>
        <v>山东宏盛生物科技有限公司</v>
      </c>
      <c r="D711" s="287">
        <f t="shared" si="94"/>
        <v>38</v>
      </c>
      <c r="E711" s="288" t="str">
        <f t="shared" si="95"/>
        <v>1</v>
      </c>
      <c r="F711" s="289" t="str">
        <f t="shared" si="95"/>
        <v>生物工程和生物健康</v>
      </c>
      <c r="I711" s="71">
        <f t="shared" si="96"/>
        <v>3</v>
      </c>
      <c r="J711" s="296">
        <f t="shared" si="97"/>
        <v>15</v>
      </c>
      <c r="K711" s="296">
        <f t="shared" si="98"/>
        <v>7</v>
      </c>
      <c r="L711" s="296"/>
      <c r="M711" s="71">
        <f t="shared" si="99"/>
        <v>5</v>
      </c>
      <c r="O711" s="71">
        <f t="shared" si="100"/>
        <v>3</v>
      </c>
      <c r="P711" s="71">
        <f t="shared" si="101"/>
        <v>0</v>
      </c>
      <c r="Q711" s="298">
        <f t="shared" si="102"/>
        <v>0</v>
      </c>
      <c r="R711" s="71">
        <f t="shared" si="103"/>
        <v>5</v>
      </c>
      <c r="S711" s="71">
        <f t="shared" si="104"/>
        <v>5</v>
      </c>
      <c r="T711" s="71">
        <f t="shared" si="105"/>
        <v>0</v>
      </c>
      <c r="X711" s="71">
        <f t="shared" si="106"/>
        <v>0</v>
      </c>
    </row>
    <row r="712" spans="1:24">
      <c r="A712" s="71" t="str">
        <f t="shared" ref="A712:C712" si="122">A342</f>
        <v>济宁</v>
      </c>
      <c r="B712" s="71">
        <f t="shared" si="122"/>
        <v>9</v>
      </c>
      <c r="C712" s="71" t="str">
        <f t="shared" si="122"/>
        <v>山东经典重工集团股份有限公司</v>
      </c>
      <c r="D712" s="287">
        <f t="shared" si="94"/>
        <v>34.9711315789474</v>
      </c>
      <c r="E712" s="288" t="str">
        <f t="shared" si="95"/>
        <v>2</v>
      </c>
      <c r="F712" s="289" t="str">
        <f t="shared" si="95"/>
        <v>2</v>
      </c>
      <c r="I712" s="71">
        <f t="shared" si="96"/>
        <v>9</v>
      </c>
      <c r="J712" s="296">
        <f t="shared" si="97"/>
        <v>5.7825</v>
      </c>
      <c r="K712" s="296">
        <f t="shared" si="98"/>
        <v>3.18863157894737</v>
      </c>
      <c r="L712" s="296"/>
      <c r="M712" s="71">
        <f t="shared" si="99"/>
        <v>3</v>
      </c>
      <c r="O712" s="71">
        <f t="shared" si="100"/>
        <v>1</v>
      </c>
      <c r="P712" s="71">
        <f t="shared" si="101"/>
        <v>3</v>
      </c>
      <c r="Q712" s="298">
        <f t="shared" si="102"/>
        <v>5</v>
      </c>
      <c r="R712" s="71">
        <f t="shared" si="103"/>
        <v>0</v>
      </c>
      <c r="S712" s="71">
        <f t="shared" si="104"/>
        <v>5</v>
      </c>
      <c r="T712" s="71">
        <f t="shared" si="105"/>
        <v>0</v>
      </c>
      <c r="X712" s="71">
        <f t="shared" si="106"/>
        <v>5</v>
      </c>
    </row>
    <row r="713" spans="1:24">
      <c r="A713" s="71" t="str">
        <f t="shared" ref="A713:C713" si="123">A343</f>
        <v>济宁</v>
      </c>
      <c r="B713" s="71">
        <f t="shared" si="123"/>
        <v>10</v>
      </c>
      <c r="C713" s="71" t="str">
        <f t="shared" si="123"/>
        <v>山东大华机械有限公司</v>
      </c>
      <c r="D713" s="287">
        <f t="shared" si="94"/>
        <v>32.8115657894737</v>
      </c>
      <c r="E713" s="288" t="str">
        <f t="shared" si="95"/>
        <v>2</v>
      </c>
      <c r="F713" s="289" t="str">
        <f t="shared" si="95"/>
        <v>2</v>
      </c>
      <c r="I713" s="71">
        <f t="shared" si="96"/>
        <v>12</v>
      </c>
      <c r="J713" s="296">
        <f t="shared" si="97"/>
        <v>5.75125</v>
      </c>
      <c r="K713" s="296">
        <f t="shared" si="98"/>
        <v>3.06031578947368</v>
      </c>
      <c r="L713" s="296"/>
      <c r="M713" s="71">
        <f t="shared" si="99"/>
        <v>3</v>
      </c>
      <c r="O713" s="71">
        <f t="shared" si="100"/>
        <v>1</v>
      </c>
      <c r="P713" s="71">
        <f t="shared" si="101"/>
        <v>3</v>
      </c>
      <c r="Q713" s="298">
        <f t="shared" si="102"/>
        <v>0</v>
      </c>
      <c r="R713" s="71">
        <f t="shared" si="103"/>
        <v>0</v>
      </c>
      <c r="S713" s="71">
        <f t="shared" si="104"/>
        <v>0</v>
      </c>
      <c r="T713" s="71">
        <f t="shared" si="105"/>
        <v>0</v>
      </c>
      <c r="X713" s="71">
        <f t="shared" si="106"/>
        <v>5</v>
      </c>
    </row>
    <row r="714" spans="1:24">
      <c r="A714" s="71" t="str">
        <f t="shared" ref="A714:C714" si="124">A344</f>
        <v>济宁</v>
      </c>
      <c r="B714" s="71">
        <f t="shared" si="124"/>
        <v>11</v>
      </c>
      <c r="C714" s="71" t="str">
        <f t="shared" si="124"/>
        <v>山东天意机械股份有限公司</v>
      </c>
      <c r="D714" s="287">
        <f t="shared" si="94"/>
        <v>35.4227894736842</v>
      </c>
      <c r="E714" s="288" t="str">
        <f t="shared" si="95"/>
        <v>2</v>
      </c>
      <c r="F714" s="289" t="str">
        <f t="shared" si="95"/>
        <v>2</v>
      </c>
      <c r="I714" s="71">
        <f t="shared" si="96"/>
        <v>5</v>
      </c>
      <c r="J714" s="296">
        <f t="shared" si="97"/>
        <v>6.365</v>
      </c>
      <c r="K714" s="296">
        <f t="shared" si="98"/>
        <v>3.05778947368421</v>
      </c>
      <c r="L714" s="296"/>
      <c r="M714" s="71">
        <f t="shared" si="99"/>
        <v>5</v>
      </c>
      <c r="O714" s="71">
        <f t="shared" si="100"/>
        <v>3</v>
      </c>
      <c r="P714" s="71">
        <f t="shared" si="101"/>
        <v>3</v>
      </c>
      <c r="Q714" s="298">
        <f t="shared" si="102"/>
        <v>5</v>
      </c>
      <c r="R714" s="71">
        <f t="shared" si="103"/>
        <v>5</v>
      </c>
      <c r="S714" s="71">
        <f t="shared" si="104"/>
        <v>5</v>
      </c>
      <c r="T714" s="71">
        <f t="shared" si="105"/>
        <v>0</v>
      </c>
      <c r="X714" s="71">
        <f t="shared" si="106"/>
        <v>5</v>
      </c>
    </row>
    <row r="715" spans="1:24">
      <c r="A715" s="71" t="str">
        <f t="shared" ref="A715:C715" si="125">A345</f>
        <v>济宁</v>
      </c>
      <c r="B715" s="71">
        <f t="shared" si="125"/>
        <v>12</v>
      </c>
      <c r="C715" s="71" t="str">
        <f t="shared" si="125"/>
        <v>曲阜天博汽车零部件制造有限公司</v>
      </c>
      <c r="D715" s="287">
        <f t="shared" si="94"/>
        <v>52.0136842105263</v>
      </c>
      <c r="E715" s="288" t="str">
        <f t="shared" si="95"/>
        <v>2</v>
      </c>
      <c r="F715" s="289" t="str">
        <f t="shared" si="95"/>
        <v>2</v>
      </c>
      <c r="I715" s="71">
        <f t="shared" si="96"/>
        <v>18</v>
      </c>
      <c r="J715" s="296">
        <f t="shared" si="97"/>
        <v>0</v>
      </c>
      <c r="K715" s="296">
        <f t="shared" si="98"/>
        <v>3.01368421052632</v>
      </c>
      <c r="L715" s="296"/>
      <c r="M715" s="71">
        <f t="shared" si="99"/>
        <v>3</v>
      </c>
      <c r="O715" s="71">
        <f t="shared" si="100"/>
        <v>5</v>
      </c>
      <c r="P715" s="71">
        <f t="shared" si="101"/>
        <v>3</v>
      </c>
      <c r="Q715" s="298">
        <f t="shared" si="102"/>
        <v>10</v>
      </c>
      <c r="R715" s="71">
        <f t="shared" si="103"/>
        <v>0</v>
      </c>
      <c r="S715" s="71">
        <f t="shared" si="104"/>
        <v>10</v>
      </c>
      <c r="T715" s="71">
        <f t="shared" si="105"/>
        <v>0</v>
      </c>
      <c r="X715" s="71">
        <f t="shared" si="106"/>
        <v>10</v>
      </c>
    </row>
    <row r="716" spans="1:24">
      <c r="A716" s="71" t="str">
        <f t="shared" ref="A716:C716" si="126">A346</f>
        <v>济宁</v>
      </c>
      <c r="B716" s="71">
        <f t="shared" si="126"/>
        <v>13</v>
      </c>
      <c r="C716" s="71" t="str">
        <f t="shared" si="126"/>
        <v>曲阜三让洁能股份有限公司</v>
      </c>
      <c r="D716" s="287">
        <f t="shared" si="94"/>
        <v>37.4413157894737</v>
      </c>
      <c r="E716" s="288" t="str">
        <f t="shared" si="95"/>
        <v>1</v>
      </c>
      <c r="F716" s="289" t="str">
        <f t="shared" si="95"/>
        <v>节能环保</v>
      </c>
      <c r="I716" s="71">
        <f t="shared" si="96"/>
        <v>3</v>
      </c>
      <c r="J716" s="296">
        <f t="shared" si="97"/>
        <v>11.175</v>
      </c>
      <c r="K716" s="296">
        <f t="shared" si="98"/>
        <v>3.26631578947368</v>
      </c>
      <c r="L716" s="296"/>
      <c r="M716" s="71">
        <f t="shared" si="99"/>
        <v>5</v>
      </c>
      <c r="O716" s="71">
        <f t="shared" si="100"/>
        <v>5</v>
      </c>
      <c r="P716" s="71">
        <f t="shared" si="101"/>
        <v>5</v>
      </c>
      <c r="Q716" s="298">
        <f t="shared" si="102"/>
        <v>0</v>
      </c>
      <c r="R716" s="71">
        <f t="shared" si="103"/>
        <v>0</v>
      </c>
      <c r="S716" s="71">
        <f t="shared" si="104"/>
        <v>0</v>
      </c>
      <c r="T716" s="71">
        <f t="shared" si="105"/>
        <v>0</v>
      </c>
      <c r="X716" s="71">
        <f t="shared" si="106"/>
        <v>5</v>
      </c>
    </row>
    <row r="717" spans="1:24">
      <c r="A717" s="71" t="str">
        <f t="shared" ref="A717:C717" si="127">A347</f>
        <v>济宁</v>
      </c>
      <c r="B717" s="71">
        <f t="shared" si="127"/>
        <v>14</v>
      </c>
      <c r="C717" s="71" t="str">
        <f t="shared" si="127"/>
        <v>山东晶导微电子有限公司</v>
      </c>
      <c r="D717" s="287">
        <f t="shared" si="94"/>
        <v>41</v>
      </c>
      <c r="E717" s="288" t="str">
        <f t="shared" si="95"/>
        <v>1</v>
      </c>
      <c r="F717" s="289" t="str">
        <f t="shared" si="95"/>
        <v>信息技术</v>
      </c>
      <c r="I717" s="71">
        <f t="shared" si="96"/>
        <v>12</v>
      </c>
      <c r="J717" s="296">
        <f t="shared" si="97"/>
        <v>15</v>
      </c>
      <c r="K717" s="296">
        <f t="shared" si="98"/>
        <v>0</v>
      </c>
      <c r="L717" s="296"/>
      <c r="M717" s="71">
        <f t="shared" si="99"/>
        <v>3</v>
      </c>
      <c r="O717" s="71">
        <f t="shared" si="100"/>
        <v>1</v>
      </c>
      <c r="P717" s="71">
        <f t="shared" si="101"/>
        <v>0</v>
      </c>
      <c r="Q717" s="298">
        <f t="shared" si="102"/>
        <v>5</v>
      </c>
      <c r="R717" s="71">
        <f t="shared" si="103"/>
        <v>0</v>
      </c>
      <c r="S717" s="71">
        <f t="shared" si="104"/>
        <v>5</v>
      </c>
      <c r="T717" s="71">
        <f t="shared" si="105"/>
        <v>0</v>
      </c>
      <c r="X717" s="71">
        <f t="shared" si="106"/>
        <v>5</v>
      </c>
    </row>
    <row r="718" spans="1:24">
      <c r="A718" s="71" t="str">
        <f t="shared" ref="A718:C718" si="128">A348</f>
        <v>济宁</v>
      </c>
      <c r="B718" s="71">
        <f t="shared" si="128"/>
        <v>15</v>
      </c>
      <c r="C718" s="71" t="str">
        <f t="shared" si="128"/>
        <v>山东工具制造有限公司</v>
      </c>
      <c r="D718" s="287">
        <f t="shared" si="94"/>
        <v>30.8815789473684</v>
      </c>
      <c r="E718" s="288" t="str">
        <f t="shared" si="95"/>
        <v>2</v>
      </c>
      <c r="F718" s="289" t="str">
        <f t="shared" si="95"/>
        <v>2</v>
      </c>
      <c r="I718" s="71">
        <f t="shared" si="96"/>
        <v>5</v>
      </c>
      <c r="J718" s="296">
        <f t="shared" si="97"/>
        <v>6.63</v>
      </c>
      <c r="K718" s="296">
        <f t="shared" si="98"/>
        <v>3.25157894736842</v>
      </c>
      <c r="L718" s="296"/>
      <c r="M718" s="71">
        <f t="shared" si="99"/>
        <v>5</v>
      </c>
      <c r="O718" s="71">
        <f t="shared" si="100"/>
        <v>1</v>
      </c>
      <c r="P718" s="71">
        <f t="shared" si="101"/>
        <v>5</v>
      </c>
      <c r="Q718" s="298">
        <f t="shared" si="102"/>
        <v>0</v>
      </c>
      <c r="R718" s="71">
        <f t="shared" si="103"/>
        <v>0</v>
      </c>
      <c r="S718" s="71">
        <f t="shared" si="104"/>
        <v>0</v>
      </c>
      <c r="T718" s="71">
        <f t="shared" si="105"/>
        <v>0</v>
      </c>
      <c r="X718" s="71">
        <f t="shared" si="106"/>
        <v>5</v>
      </c>
    </row>
    <row r="719" spans="1:24">
      <c r="A719" s="71" t="str">
        <f t="shared" ref="A719:C719" si="129">A349</f>
        <v>济宁</v>
      </c>
      <c r="B719" s="71">
        <f t="shared" si="129"/>
        <v>16</v>
      </c>
      <c r="C719" s="71" t="str">
        <f t="shared" si="129"/>
        <v>山东鑫隆管业有限公司</v>
      </c>
      <c r="D719" s="287">
        <f t="shared" si="94"/>
        <v>29.4125789473684</v>
      </c>
      <c r="E719" s="288" t="str">
        <f t="shared" si="95"/>
        <v>2</v>
      </c>
      <c r="F719" s="289" t="str">
        <f t="shared" si="95"/>
        <v>2</v>
      </c>
      <c r="I719" s="71">
        <f t="shared" si="96"/>
        <v>3</v>
      </c>
      <c r="J719" s="296">
        <f t="shared" si="97"/>
        <v>6.765</v>
      </c>
      <c r="K719" s="296">
        <f t="shared" si="98"/>
        <v>3.64757894736842</v>
      </c>
      <c r="L719" s="296"/>
      <c r="M719" s="71">
        <f t="shared" si="99"/>
        <v>3</v>
      </c>
      <c r="O719" s="71">
        <f t="shared" si="100"/>
        <v>5</v>
      </c>
      <c r="P719" s="71">
        <f t="shared" si="101"/>
        <v>3</v>
      </c>
      <c r="Q719" s="298">
        <f t="shared" si="102"/>
        <v>0</v>
      </c>
      <c r="R719" s="71">
        <f t="shared" si="103"/>
        <v>0</v>
      </c>
      <c r="S719" s="71">
        <f t="shared" si="104"/>
        <v>0</v>
      </c>
      <c r="T719" s="71">
        <f t="shared" si="105"/>
        <v>0</v>
      </c>
      <c r="X719" s="71">
        <f t="shared" si="106"/>
        <v>5</v>
      </c>
    </row>
    <row r="720" spans="1:24">
      <c r="A720" s="71" t="str">
        <f t="shared" ref="A720:C720" si="130">A350</f>
        <v>济宁</v>
      </c>
      <c r="B720" s="71">
        <f t="shared" si="130"/>
        <v>17</v>
      </c>
      <c r="C720" s="71" t="str">
        <f t="shared" si="130"/>
        <v>山东天河科技股份有限公司</v>
      </c>
      <c r="D720" s="287">
        <f t="shared" si="94"/>
        <v>50.6234210526316</v>
      </c>
      <c r="E720" s="288" t="str">
        <f t="shared" si="95"/>
        <v>2</v>
      </c>
      <c r="F720" s="289" t="str">
        <f t="shared" si="95"/>
        <v>2</v>
      </c>
      <c r="I720" s="71">
        <f t="shared" si="96"/>
        <v>9</v>
      </c>
      <c r="J720" s="296">
        <f t="shared" si="97"/>
        <v>8.555</v>
      </c>
      <c r="K720" s="296">
        <f t="shared" si="98"/>
        <v>3.06842105263158</v>
      </c>
      <c r="L720" s="296"/>
      <c r="M720" s="71">
        <f t="shared" si="99"/>
        <v>5</v>
      </c>
      <c r="O720" s="71">
        <f t="shared" si="100"/>
        <v>5</v>
      </c>
      <c r="P720" s="71">
        <f t="shared" si="101"/>
        <v>5</v>
      </c>
      <c r="Q720" s="298">
        <f t="shared" si="102"/>
        <v>5</v>
      </c>
      <c r="R720" s="71">
        <f t="shared" si="103"/>
        <v>0</v>
      </c>
      <c r="S720" s="71">
        <f t="shared" si="104"/>
        <v>5</v>
      </c>
      <c r="T720" s="71">
        <f t="shared" si="105"/>
        <v>0</v>
      </c>
      <c r="X720" s="71">
        <f t="shared" si="106"/>
        <v>10</v>
      </c>
    </row>
    <row r="721" spans="1:24">
      <c r="A721" s="71" t="str">
        <f t="shared" ref="A721:C721" si="131">A351</f>
        <v>济宁</v>
      </c>
      <c r="B721" s="71">
        <f t="shared" si="131"/>
        <v>18</v>
      </c>
      <c r="C721" s="71" t="str">
        <f t="shared" si="131"/>
        <v>山东金科星机电股份有限公司</v>
      </c>
      <c r="D721" s="287">
        <f t="shared" si="94"/>
        <v>32.9078947368421</v>
      </c>
      <c r="E721" s="288" t="str">
        <f t="shared" si="95"/>
        <v>1</v>
      </c>
      <c r="F721" s="289" t="str">
        <f t="shared" si="95"/>
        <v>机器人</v>
      </c>
      <c r="I721" s="71">
        <f t="shared" si="96"/>
        <v>5</v>
      </c>
      <c r="J721" s="296">
        <f t="shared" si="97"/>
        <v>6.75</v>
      </c>
      <c r="K721" s="296">
        <f t="shared" si="98"/>
        <v>3.15789473684211</v>
      </c>
      <c r="L721" s="296"/>
      <c r="M721" s="71">
        <f t="shared" si="99"/>
        <v>0</v>
      </c>
      <c r="O721" s="71">
        <f t="shared" si="100"/>
        <v>5</v>
      </c>
      <c r="P721" s="71">
        <f t="shared" si="101"/>
        <v>3</v>
      </c>
      <c r="Q721" s="298">
        <f t="shared" si="102"/>
        <v>5</v>
      </c>
      <c r="R721" s="71">
        <f t="shared" si="103"/>
        <v>0</v>
      </c>
      <c r="S721" s="71">
        <f t="shared" si="104"/>
        <v>5</v>
      </c>
      <c r="T721" s="71">
        <f t="shared" si="105"/>
        <v>0</v>
      </c>
      <c r="X721" s="71">
        <f t="shared" si="106"/>
        <v>5</v>
      </c>
    </row>
    <row r="722" spans="1:24">
      <c r="A722" s="71" t="str">
        <f t="shared" ref="A722:C722" si="132">A352</f>
        <v>济宁</v>
      </c>
      <c r="B722" s="71">
        <f t="shared" si="132"/>
        <v>19</v>
      </c>
      <c r="C722" s="71" t="str">
        <f t="shared" si="132"/>
        <v>山东中晶新能源有限公司</v>
      </c>
      <c r="D722" s="287">
        <f t="shared" si="94"/>
        <v>35.5776315789474</v>
      </c>
      <c r="E722" s="288" t="str">
        <f t="shared" si="95"/>
        <v>1</v>
      </c>
      <c r="F722" s="289" t="str">
        <f t="shared" si="95"/>
        <v>新型能源</v>
      </c>
      <c r="I722" s="71">
        <f t="shared" si="96"/>
        <v>5</v>
      </c>
      <c r="J722" s="296">
        <f t="shared" si="97"/>
        <v>6.125</v>
      </c>
      <c r="K722" s="296">
        <f t="shared" si="98"/>
        <v>3.45263157894737</v>
      </c>
      <c r="L722" s="296"/>
      <c r="M722" s="71">
        <f t="shared" si="99"/>
        <v>5</v>
      </c>
      <c r="O722" s="71">
        <f t="shared" si="100"/>
        <v>3</v>
      </c>
      <c r="P722" s="71">
        <f t="shared" si="101"/>
        <v>3</v>
      </c>
      <c r="Q722" s="298">
        <f t="shared" si="102"/>
        <v>5</v>
      </c>
      <c r="R722" s="71">
        <f t="shared" si="103"/>
        <v>0</v>
      </c>
      <c r="S722" s="71">
        <f t="shared" si="104"/>
        <v>5</v>
      </c>
      <c r="T722" s="71">
        <f t="shared" si="105"/>
        <v>0</v>
      </c>
      <c r="X722" s="71">
        <f t="shared" si="106"/>
        <v>5</v>
      </c>
    </row>
    <row r="723" spans="1:24">
      <c r="A723" s="71" t="str">
        <f t="shared" ref="A723:C723" si="133">A353</f>
        <v>济宁</v>
      </c>
      <c r="B723" s="71">
        <f t="shared" si="133"/>
        <v>20</v>
      </c>
      <c r="C723" s="71" t="str">
        <f t="shared" si="133"/>
        <v>山东水发环境科技有限公司</v>
      </c>
      <c r="D723" s="287">
        <f t="shared" si="94"/>
        <v>42.0573684210526</v>
      </c>
      <c r="E723" s="288" t="str">
        <f t="shared" si="95"/>
        <v>1</v>
      </c>
      <c r="F723" s="289" t="str">
        <f t="shared" si="95"/>
        <v>节能环保</v>
      </c>
      <c r="I723" s="71">
        <f t="shared" si="96"/>
        <v>5</v>
      </c>
      <c r="J723" s="296">
        <f t="shared" si="97"/>
        <v>7.45</v>
      </c>
      <c r="K723" s="296">
        <f t="shared" si="98"/>
        <v>3.60736842105263</v>
      </c>
      <c r="L723" s="296"/>
      <c r="M723" s="71">
        <f t="shared" si="99"/>
        <v>5</v>
      </c>
      <c r="O723" s="71">
        <f t="shared" si="100"/>
        <v>3</v>
      </c>
      <c r="P723" s="71">
        <f t="shared" si="101"/>
        <v>3</v>
      </c>
      <c r="Q723" s="298">
        <f t="shared" si="102"/>
        <v>5</v>
      </c>
      <c r="R723" s="71">
        <f t="shared" si="103"/>
        <v>0</v>
      </c>
      <c r="S723" s="71">
        <f t="shared" si="104"/>
        <v>5</v>
      </c>
      <c r="T723" s="71">
        <f t="shared" si="105"/>
        <v>0</v>
      </c>
      <c r="X723" s="71">
        <f t="shared" si="106"/>
        <v>10</v>
      </c>
    </row>
    <row r="724" spans="1:24">
      <c r="A724" s="71" t="str">
        <f t="shared" ref="A724:C724" si="134">A354</f>
        <v>济宁</v>
      </c>
      <c r="B724" s="71">
        <f t="shared" si="134"/>
        <v>21</v>
      </c>
      <c r="C724" s="71" t="str">
        <f t="shared" si="134"/>
        <v>鱼台县三高机械有限公司</v>
      </c>
      <c r="D724" s="287">
        <f t="shared" si="94"/>
        <v>22.53875</v>
      </c>
      <c r="E724" s="288" t="str">
        <f t="shared" si="95"/>
        <v>2</v>
      </c>
      <c r="F724" s="289" t="str">
        <f t="shared" si="95"/>
        <v>2</v>
      </c>
      <c r="I724" s="71">
        <f t="shared" si="96"/>
        <v>5</v>
      </c>
      <c r="J724" s="296">
        <f t="shared" si="97"/>
        <v>6.53875</v>
      </c>
      <c r="K724" s="296">
        <f t="shared" si="98"/>
        <v>0</v>
      </c>
      <c r="L724" s="296"/>
      <c r="M724" s="71">
        <f t="shared" si="99"/>
        <v>3</v>
      </c>
      <c r="O724" s="71">
        <f t="shared" si="100"/>
        <v>5</v>
      </c>
      <c r="P724" s="71">
        <f t="shared" si="101"/>
        <v>3</v>
      </c>
      <c r="Q724" s="298">
        <f t="shared" si="102"/>
        <v>0</v>
      </c>
      <c r="R724" s="71">
        <f t="shared" si="103"/>
        <v>0</v>
      </c>
      <c r="S724" s="71">
        <f t="shared" si="104"/>
        <v>0</v>
      </c>
      <c r="T724" s="71">
        <f t="shared" si="105"/>
        <v>0</v>
      </c>
      <c r="X724" s="71">
        <f t="shared" si="106"/>
        <v>0</v>
      </c>
    </row>
    <row r="725" spans="1:24">
      <c r="A725" s="71" t="str">
        <f t="shared" ref="A725:C725" si="135">A355</f>
        <v>济宁</v>
      </c>
      <c r="B725" s="71">
        <f t="shared" si="135"/>
        <v>22</v>
      </c>
      <c r="C725" s="71" t="str">
        <f t="shared" si="135"/>
        <v>济宁安泰矿山设备制造有限公司</v>
      </c>
      <c r="D725" s="287">
        <f t="shared" si="94"/>
        <v>35.1940657894737</v>
      </c>
      <c r="E725" s="288" t="str">
        <f t="shared" si="95"/>
        <v>2</v>
      </c>
      <c r="F725" s="289" t="str">
        <f t="shared" si="95"/>
        <v>2</v>
      </c>
      <c r="I725" s="71">
        <f t="shared" si="96"/>
        <v>9</v>
      </c>
      <c r="J725" s="296">
        <f t="shared" si="97"/>
        <v>6.34375</v>
      </c>
      <c r="K725" s="296">
        <f t="shared" si="98"/>
        <v>3.85031578947368</v>
      </c>
      <c r="L725" s="296"/>
      <c r="M725" s="71">
        <f t="shared" si="99"/>
        <v>5</v>
      </c>
      <c r="O725" s="71">
        <f t="shared" si="100"/>
        <v>1</v>
      </c>
      <c r="P725" s="71">
        <f t="shared" si="101"/>
        <v>0</v>
      </c>
      <c r="Q725" s="298">
        <f t="shared" si="102"/>
        <v>5</v>
      </c>
      <c r="R725" s="71">
        <f t="shared" si="103"/>
        <v>0</v>
      </c>
      <c r="S725" s="71">
        <f t="shared" si="104"/>
        <v>5</v>
      </c>
      <c r="T725" s="71">
        <f t="shared" si="105"/>
        <v>0</v>
      </c>
      <c r="X725" s="71">
        <f t="shared" si="106"/>
        <v>5</v>
      </c>
    </row>
    <row r="726" spans="1:24">
      <c r="A726" s="71" t="str">
        <f t="shared" ref="A726:C726" si="136">A356</f>
        <v>济宁</v>
      </c>
      <c r="B726" s="71">
        <f t="shared" si="136"/>
        <v>23</v>
      </c>
      <c r="C726" s="71" t="str">
        <f t="shared" si="136"/>
        <v>凯赛（金乡）生物材料有限公司</v>
      </c>
      <c r="D726" s="287">
        <f t="shared" si="94"/>
        <v>39</v>
      </c>
      <c r="E726" s="288" t="str">
        <f t="shared" si="95"/>
        <v>1</v>
      </c>
      <c r="F726" s="289" t="str">
        <f t="shared" si="95"/>
        <v>生物工程和生物健康</v>
      </c>
      <c r="I726" s="71">
        <f t="shared" si="96"/>
        <v>18</v>
      </c>
      <c r="J726" s="296">
        <f t="shared" si="97"/>
        <v>0</v>
      </c>
      <c r="K726" s="296">
        <f t="shared" si="98"/>
        <v>0</v>
      </c>
      <c r="L726" s="296"/>
      <c r="M726" s="71">
        <f t="shared" si="99"/>
        <v>0</v>
      </c>
      <c r="O726" s="71">
        <f t="shared" si="100"/>
        <v>3</v>
      </c>
      <c r="P726" s="71">
        <f t="shared" si="101"/>
        <v>3</v>
      </c>
      <c r="Q726" s="298">
        <f t="shared" si="102"/>
        <v>10</v>
      </c>
      <c r="R726" s="71">
        <f t="shared" si="103"/>
        <v>0</v>
      </c>
      <c r="S726" s="71">
        <f t="shared" si="104"/>
        <v>10</v>
      </c>
      <c r="T726" s="71">
        <f t="shared" si="105"/>
        <v>0</v>
      </c>
      <c r="X726" s="71">
        <f t="shared" si="106"/>
        <v>5</v>
      </c>
    </row>
    <row r="727" spans="1:24">
      <c r="A727" s="71" t="str">
        <f t="shared" ref="A727:C727" si="137">A357</f>
        <v>济宁</v>
      </c>
      <c r="B727" s="71">
        <f t="shared" si="137"/>
        <v>24</v>
      </c>
      <c r="C727" s="71" t="str">
        <f t="shared" si="137"/>
        <v>山东省金曼克电气集团股份有限公司</v>
      </c>
      <c r="D727" s="287">
        <f t="shared" si="94"/>
        <v>40.6322368421053</v>
      </c>
      <c r="E727" s="288" t="str">
        <f t="shared" si="95"/>
        <v>2</v>
      </c>
      <c r="F727" s="289" t="str">
        <f t="shared" si="95"/>
        <v>2</v>
      </c>
      <c r="I727" s="71">
        <f t="shared" si="96"/>
        <v>9</v>
      </c>
      <c r="J727" s="296">
        <f t="shared" si="97"/>
        <v>6.4375</v>
      </c>
      <c r="K727" s="296">
        <f t="shared" si="98"/>
        <v>3.19473684210526</v>
      </c>
      <c r="L727" s="296"/>
      <c r="M727" s="71">
        <f t="shared" si="99"/>
        <v>3</v>
      </c>
      <c r="O727" s="71">
        <f t="shared" si="100"/>
        <v>1</v>
      </c>
      <c r="P727" s="71">
        <f t="shared" si="101"/>
        <v>3</v>
      </c>
      <c r="Q727" s="298">
        <f t="shared" si="102"/>
        <v>0</v>
      </c>
      <c r="R727" s="71">
        <f t="shared" si="103"/>
        <v>5</v>
      </c>
      <c r="S727" s="71">
        <f t="shared" si="104"/>
        <v>5</v>
      </c>
      <c r="T727" s="71">
        <f t="shared" si="105"/>
        <v>5</v>
      </c>
      <c r="X727" s="71">
        <f t="shared" si="106"/>
        <v>5</v>
      </c>
    </row>
    <row r="728" spans="1:24">
      <c r="A728" s="71" t="str">
        <f t="shared" ref="A728:C728" si="138">A358</f>
        <v>济宁</v>
      </c>
      <c r="B728" s="71">
        <f t="shared" si="138"/>
        <v>25</v>
      </c>
      <c r="C728" s="71" t="str">
        <f t="shared" si="138"/>
        <v>山东华通二手车信息技术有限公司</v>
      </c>
      <c r="D728" s="287">
        <f t="shared" si="94"/>
        <v>42</v>
      </c>
      <c r="E728" s="288" t="str">
        <f t="shared" si="95"/>
        <v>1</v>
      </c>
      <c r="F728" s="289" t="str">
        <f t="shared" si="95"/>
        <v>互联网</v>
      </c>
      <c r="I728" s="71">
        <f t="shared" si="96"/>
        <v>3</v>
      </c>
      <c r="J728" s="296">
        <f t="shared" si="97"/>
        <v>15</v>
      </c>
      <c r="K728" s="296">
        <f t="shared" si="98"/>
        <v>0</v>
      </c>
      <c r="L728" s="296"/>
      <c r="M728" s="71">
        <f t="shared" si="99"/>
        <v>5</v>
      </c>
      <c r="O728" s="71">
        <f t="shared" si="100"/>
        <v>1</v>
      </c>
      <c r="P728" s="71">
        <f t="shared" si="101"/>
        <v>3</v>
      </c>
      <c r="Q728" s="298">
        <f t="shared" si="102"/>
        <v>0</v>
      </c>
      <c r="R728" s="71">
        <f t="shared" si="103"/>
        <v>10</v>
      </c>
      <c r="S728" s="71">
        <f t="shared" si="104"/>
        <v>10</v>
      </c>
      <c r="T728" s="71">
        <f t="shared" si="105"/>
        <v>0</v>
      </c>
      <c r="X728" s="71">
        <f t="shared" si="106"/>
        <v>5</v>
      </c>
    </row>
    <row r="729" spans="1:24">
      <c r="A729" s="71" t="str">
        <f t="shared" ref="A729:C729" si="139">A359</f>
        <v>济宁</v>
      </c>
      <c r="B729" s="71">
        <f t="shared" si="139"/>
        <v>26</v>
      </c>
      <c r="C729" s="71" t="str">
        <f t="shared" si="139"/>
        <v>山东水泊焊割设备制造有限公司</v>
      </c>
      <c r="D729" s="287">
        <f t="shared" si="94"/>
        <v>48.9465789473684</v>
      </c>
      <c r="E729" s="288" t="str">
        <f t="shared" si="95"/>
        <v>2</v>
      </c>
      <c r="F729" s="289" t="str">
        <f t="shared" si="95"/>
        <v>2</v>
      </c>
      <c r="I729" s="71">
        <f t="shared" si="96"/>
        <v>9</v>
      </c>
      <c r="J729" s="296">
        <f t="shared" si="97"/>
        <v>5.675</v>
      </c>
      <c r="K729" s="296">
        <f t="shared" si="98"/>
        <v>3.27157894736842</v>
      </c>
      <c r="L729" s="296"/>
      <c r="M729" s="71">
        <f t="shared" si="99"/>
        <v>3</v>
      </c>
      <c r="O729" s="71">
        <f t="shared" si="100"/>
        <v>3</v>
      </c>
      <c r="P729" s="71">
        <f t="shared" si="101"/>
        <v>5</v>
      </c>
      <c r="Q729" s="298">
        <f t="shared" si="102"/>
        <v>15</v>
      </c>
      <c r="R729" s="71">
        <f t="shared" si="103"/>
        <v>15</v>
      </c>
      <c r="S729" s="71">
        <f t="shared" si="104"/>
        <v>15</v>
      </c>
      <c r="T729" s="71">
        <f t="shared" si="105"/>
        <v>0</v>
      </c>
      <c r="X729" s="71">
        <f t="shared" si="106"/>
        <v>5</v>
      </c>
    </row>
    <row r="730" spans="1:24">
      <c r="A730" s="71" t="str">
        <f t="shared" ref="A730:C730" si="140">A360</f>
        <v>济宁</v>
      </c>
      <c r="B730" s="71">
        <f t="shared" si="140"/>
        <v>27</v>
      </c>
      <c r="C730" s="71" t="str">
        <f t="shared" si="140"/>
        <v>山东盛润汽车有限公司</v>
      </c>
      <c r="D730" s="287">
        <f t="shared" si="94"/>
        <v>54.8086052631579</v>
      </c>
      <c r="E730" s="288" t="str">
        <f t="shared" si="95"/>
        <v>2</v>
      </c>
      <c r="F730" s="289" t="str">
        <f t="shared" si="95"/>
        <v>2</v>
      </c>
      <c r="I730" s="71">
        <f t="shared" si="96"/>
        <v>12</v>
      </c>
      <c r="J730" s="296">
        <f t="shared" si="97"/>
        <v>14.6825</v>
      </c>
      <c r="K730" s="296">
        <f t="shared" si="98"/>
        <v>4.12610526315789</v>
      </c>
      <c r="L730" s="296"/>
      <c r="M730" s="71">
        <f t="shared" si="99"/>
        <v>3</v>
      </c>
      <c r="O730" s="71">
        <f t="shared" si="100"/>
        <v>3</v>
      </c>
      <c r="P730" s="71">
        <f t="shared" si="101"/>
        <v>3</v>
      </c>
      <c r="Q730" s="298">
        <f t="shared" si="102"/>
        <v>5</v>
      </c>
      <c r="R730" s="71">
        <f t="shared" si="103"/>
        <v>0</v>
      </c>
      <c r="S730" s="71">
        <f t="shared" si="104"/>
        <v>5</v>
      </c>
      <c r="T730" s="71">
        <f t="shared" si="105"/>
        <v>5</v>
      </c>
      <c r="X730" s="71">
        <f t="shared" si="106"/>
        <v>5</v>
      </c>
    </row>
    <row r="731" spans="1:24">
      <c r="A731" s="71" t="str">
        <f t="shared" ref="A731:C731" si="141">A361</f>
        <v>济宁</v>
      </c>
      <c r="B731" s="71">
        <f t="shared" si="141"/>
        <v>28</v>
      </c>
      <c r="C731" s="71" t="str">
        <f t="shared" si="141"/>
        <v>山东广安车联科技股份有限公司</v>
      </c>
      <c r="D731" s="287">
        <f t="shared" si="94"/>
        <v>57.4926578947368</v>
      </c>
      <c r="E731" s="288" t="str">
        <f t="shared" si="95"/>
        <v>1</v>
      </c>
      <c r="F731" s="289" t="str">
        <f t="shared" si="95"/>
        <v>互联网</v>
      </c>
      <c r="I731" s="71">
        <f t="shared" si="96"/>
        <v>3</v>
      </c>
      <c r="J731" s="296">
        <f t="shared" si="97"/>
        <v>11.6475</v>
      </c>
      <c r="K731" s="296">
        <f t="shared" si="98"/>
        <v>3.84515789473684</v>
      </c>
      <c r="L731" s="296"/>
      <c r="M731" s="71">
        <f t="shared" si="99"/>
        <v>5</v>
      </c>
      <c r="O731" s="71">
        <f t="shared" si="100"/>
        <v>1</v>
      </c>
      <c r="P731" s="71">
        <f t="shared" si="101"/>
        <v>3</v>
      </c>
      <c r="Q731" s="298">
        <f t="shared" si="102"/>
        <v>0</v>
      </c>
      <c r="R731" s="71">
        <f t="shared" si="103"/>
        <v>15</v>
      </c>
      <c r="S731" s="71">
        <f t="shared" si="104"/>
        <v>15</v>
      </c>
      <c r="T731" s="71">
        <f t="shared" si="105"/>
        <v>5</v>
      </c>
      <c r="X731" s="71">
        <f t="shared" si="106"/>
        <v>10</v>
      </c>
    </row>
    <row r="732" spans="1:24">
      <c r="A732" s="71" t="str">
        <f t="shared" ref="A732:C732" si="142">A362</f>
        <v>济宁</v>
      </c>
      <c r="B732" s="71">
        <f t="shared" si="142"/>
        <v>29</v>
      </c>
      <c r="C732" s="71" t="str">
        <f t="shared" si="142"/>
        <v>山东胜利生物工程有限公司</v>
      </c>
      <c r="D732" s="287">
        <f t="shared" si="94"/>
        <v>62.288</v>
      </c>
      <c r="E732" s="288" t="str">
        <f t="shared" si="95"/>
        <v>1</v>
      </c>
      <c r="F732" s="289" t="str">
        <f t="shared" si="95"/>
        <v>生物工程和生物健康</v>
      </c>
      <c r="I732" s="71">
        <f t="shared" si="96"/>
        <v>15</v>
      </c>
      <c r="J732" s="296">
        <f t="shared" si="97"/>
        <v>5.68</v>
      </c>
      <c r="K732" s="296">
        <f t="shared" si="98"/>
        <v>4.608</v>
      </c>
      <c r="L732" s="296"/>
      <c r="M732" s="71">
        <f t="shared" si="99"/>
        <v>3</v>
      </c>
      <c r="O732" s="71">
        <f t="shared" si="100"/>
        <v>1</v>
      </c>
      <c r="P732" s="71">
        <f t="shared" si="101"/>
        <v>3</v>
      </c>
      <c r="Q732" s="298">
        <f t="shared" si="102"/>
        <v>15</v>
      </c>
      <c r="R732" s="71">
        <f t="shared" si="103"/>
        <v>5</v>
      </c>
      <c r="S732" s="71">
        <f t="shared" si="104"/>
        <v>15</v>
      </c>
      <c r="T732" s="71">
        <f t="shared" si="105"/>
        <v>10</v>
      </c>
      <c r="X732" s="71">
        <f t="shared" si="106"/>
        <v>5</v>
      </c>
    </row>
    <row r="733" spans="1:24">
      <c r="A733" s="71" t="str">
        <f t="shared" ref="A733:C733" si="143">A363</f>
        <v>济宁</v>
      </c>
      <c r="B733" s="71">
        <f t="shared" si="143"/>
        <v>30</v>
      </c>
      <c r="C733" s="71" t="str">
        <f t="shared" si="143"/>
        <v>济宁华能制药厂有限公司</v>
      </c>
      <c r="D733" s="287">
        <f t="shared" si="94"/>
        <v>53.375</v>
      </c>
      <c r="E733" s="288" t="str">
        <f t="shared" si="95"/>
        <v>1</v>
      </c>
      <c r="F733" s="289" t="str">
        <f t="shared" si="95"/>
        <v>生物工程和生物健康</v>
      </c>
      <c r="I733" s="71">
        <f t="shared" si="96"/>
        <v>5</v>
      </c>
      <c r="J733" s="296">
        <f t="shared" si="97"/>
        <v>10.375</v>
      </c>
      <c r="K733" s="296">
        <f t="shared" si="98"/>
        <v>7</v>
      </c>
      <c r="L733" s="296"/>
      <c r="M733" s="71">
        <f t="shared" si="99"/>
        <v>5</v>
      </c>
      <c r="O733" s="71">
        <f t="shared" si="100"/>
        <v>1</v>
      </c>
      <c r="P733" s="71">
        <f t="shared" si="101"/>
        <v>5</v>
      </c>
      <c r="Q733" s="298">
        <f t="shared" si="102"/>
        <v>5</v>
      </c>
      <c r="R733" s="71">
        <f t="shared" si="103"/>
        <v>0</v>
      </c>
      <c r="S733" s="71">
        <f t="shared" si="104"/>
        <v>5</v>
      </c>
      <c r="T733" s="71">
        <f t="shared" si="105"/>
        <v>10</v>
      </c>
      <c r="X733" s="71">
        <f t="shared" si="106"/>
        <v>5</v>
      </c>
    </row>
    <row r="734" spans="1:24">
      <c r="A734" s="71" t="str">
        <f t="shared" ref="A734:C734" si="144">A364</f>
        <v>济宁</v>
      </c>
      <c r="B734" s="71">
        <f t="shared" si="144"/>
        <v>31</v>
      </c>
      <c r="C734" s="71" t="str">
        <f t="shared" si="144"/>
        <v>山东中煤工矿物资集团有限公司</v>
      </c>
      <c r="D734" s="287">
        <f t="shared" si="94"/>
        <v>49.1386184210526</v>
      </c>
      <c r="E734" s="288" t="str">
        <f t="shared" si="95"/>
        <v>1</v>
      </c>
      <c r="F734" s="289" t="str">
        <f t="shared" si="95"/>
        <v>信息技术</v>
      </c>
      <c r="I734" s="71">
        <f t="shared" si="96"/>
        <v>9</v>
      </c>
      <c r="J734" s="296">
        <f t="shared" si="97"/>
        <v>6.03125</v>
      </c>
      <c r="K734" s="296">
        <f t="shared" si="98"/>
        <v>3.10736842105263</v>
      </c>
      <c r="L734" s="296"/>
      <c r="M734" s="71">
        <f t="shared" si="99"/>
        <v>3</v>
      </c>
      <c r="O734" s="71">
        <f t="shared" si="100"/>
        <v>5</v>
      </c>
      <c r="P734" s="71">
        <f t="shared" si="101"/>
        <v>3</v>
      </c>
      <c r="Q734" s="298">
        <f t="shared" si="102"/>
        <v>0</v>
      </c>
      <c r="R734" s="71">
        <f t="shared" si="103"/>
        <v>15</v>
      </c>
      <c r="S734" s="71">
        <f t="shared" si="104"/>
        <v>15</v>
      </c>
      <c r="T734" s="71">
        <f t="shared" si="105"/>
        <v>0</v>
      </c>
      <c r="X734" s="71">
        <f t="shared" si="106"/>
        <v>5</v>
      </c>
    </row>
    <row r="735" spans="1:24">
      <c r="A735" s="71" t="str">
        <f t="shared" ref="A735:C735" si="145">A365</f>
        <v>济宁</v>
      </c>
      <c r="B735" s="71">
        <f t="shared" si="145"/>
        <v>32</v>
      </c>
      <c r="C735" s="71" t="str">
        <f t="shared" si="145"/>
        <v>山东嘉源检测技术有限公司</v>
      </c>
      <c r="D735" s="287">
        <f t="shared" si="94"/>
        <v>50.3402105263158</v>
      </c>
      <c r="E735" s="288" t="str">
        <f t="shared" si="95"/>
        <v>2</v>
      </c>
      <c r="F735" s="289" t="str">
        <f t="shared" si="95"/>
        <v>2</v>
      </c>
      <c r="I735" s="71">
        <f t="shared" si="96"/>
        <v>1</v>
      </c>
      <c r="J735" s="296">
        <f t="shared" si="97"/>
        <v>15</v>
      </c>
      <c r="K735" s="296">
        <f t="shared" si="98"/>
        <v>3.34021052631579</v>
      </c>
      <c r="L735" s="296"/>
      <c r="M735" s="71">
        <f t="shared" si="99"/>
        <v>5</v>
      </c>
      <c r="O735" s="71">
        <f t="shared" si="100"/>
        <v>3</v>
      </c>
      <c r="P735" s="71">
        <f t="shared" si="101"/>
        <v>3</v>
      </c>
      <c r="Q735" s="298">
        <f t="shared" si="102"/>
        <v>5</v>
      </c>
      <c r="R735" s="71">
        <f t="shared" si="103"/>
        <v>0</v>
      </c>
      <c r="S735" s="71">
        <f t="shared" si="104"/>
        <v>5</v>
      </c>
      <c r="T735" s="71">
        <f t="shared" si="105"/>
        <v>10</v>
      </c>
      <c r="X735" s="71">
        <f t="shared" si="106"/>
        <v>5</v>
      </c>
    </row>
    <row r="736" spans="1:24">
      <c r="A736" s="71" t="str">
        <f t="shared" ref="A736:C736" si="146">A366</f>
        <v>济宁</v>
      </c>
      <c r="B736" s="71">
        <f t="shared" si="146"/>
        <v>33</v>
      </c>
      <c r="C736" s="71" t="str">
        <f t="shared" si="146"/>
        <v>欣格瑞（山东）环境科技有限公司</v>
      </c>
      <c r="D736" s="287">
        <f t="shared" si="94"/>
        <v>39.5911578947368</v>
      </c>
      <c r="E736" s="288" t="str">
        <f t="shared" si="95"/>
        <v>2</v>
      </c>
      <c r="F736" s="289" t="str">
        <f t="shared" si="95"/>
        <v>2</v>
      </c>
      <c r="I736" s="71">
        <f t="shared" si="96"/>
        <v>5</v>
      </c>
      <c r="J736" s="296">
        <f t="shared" si="97"/>
        <v>6.78</v>
      </c>
      <c r="K736" s="296">
        <f t="shared" si="98"/>
        <v>4.81115789473684</v>
      </c>
      <c r="L736" s="296"/>
      <c r="M736" s="71">
        <f t="shared" si="99"/>
        <v>5</v>
      </c>
      <c r="O736" s="71">
        <f t="shared" si="100"/>
        <v>5</v>
      </c>
      <c r="P736" s="71">
        <f t="shared" si="101"/>
        <v>3</v>
      </c>
      <c r="Q736" s="298">
        <f t="shared" si="102"/>
        <v>5</v>
      </c>
      <c r="R736" s="71">
        <f t="shared" si="103"/>
        <v>0</v>
      </c>
      <c r="S736" s="71">
        <f t="shared" si="104"/>
        <v>5</v>
      </c>
      <c r="T736" s="71">
        <f t="shared" si="105"/>
        <v>0</v>
      </c>
      <c r="X736" s="71">
        <f t="shared" si="106"/>
        <v>5</v>
      </c>
    </row>
    <row r="737" spans="1:12">
      <c r="A737" s="71"/>
      <c r="J737" s="296"/>
      <c r="K737" s="296"/>
      <c r="L737" s="296"/>
    </row>
  </sheetData>
  <autoFilter ref="A4:AC366">
    <extLst/>
  </autoFilter>
  <mergeCells count="50">
    <mergeCell ref="B1:Y1"/>
    <mergeCell ref="B2:E2"/>
    <mergeCell ref="U2:Y2"/>
    <mergeCell ref="N3:P3"/>
    <mergeCell ref="N373:P373"/>
    <mergeCell ref="A3:A4"/>
    <mergeCell ref="A373:A374"/>
    <mergeCell ref="B3:B4"/>
    <mergeCell ref="B373:B374"/>
    <mergeCell ref="C3:C4"/>
    <mergeCell ref="C373:C374"/>
    <mergeCell ref="D3:D4"/>
    <mergeCell ref="D373:D374"/>
    <mergeCell ref="E3:E4"/>
    <mergeCell ref="E373:E374"/>
    <mergeCell ref="F3:F4"/>
    <mergeCell ref="F373:F374"/>
    <mergeCell ref="G3:G4"/>
    <mergeCell ref="G373:G374"/>
    <mergeCell ref="H3:H4"/>
    <mergeCell ref="H373:H374"/>
    <mergeCell ref="I3:I4"/>
    <mergeCell ref="I373:I374"/>
    <mergeCell ref="J3:J4"/>
    <mergeCell ref="J373:J374"/>
    <mergeCell ref="K3:K4"/>
    <mergeCell ref="K373:K374"/>
    <mergeCell ref="L3:L4"/>
    <mergeCell ref="L373:L374"/>
    <mergeCell ref="M3:M4"/>
    <mergeCell ref="M373:M374"/>
    <mergeCell ref="Q3:Q4"/>
    <mergeCell ref="Q373:Q374"/>
    <mergeCell ref="R3:R4"/>
    <mergeCell ref="R373:R374"/>
    <mergeCell ref="S3:S4"/>
    <mergeCell ref="S373:S374"/>
    <mergeCell ref="T3:T4"/>
    <mergeCell ref="T373:T374"/>
    <mergeCell ref="U3:U4"/>
    <mergeCell ref="U373:U374"/>
    <mergeCell ref="V3:V4"/>
    <mergeCell ref="V373:V374"/>
    <mergeCell ref="W3:W4"/>
    <mergeCell ref="W373:W374"/>
    <mergeCell ref="X3:X4"/>
    <mergeCell ref="X373:X374"/>
    <mergeCell ref="Y3:Y4"/>
    <mergeCell ref="Y373:Y374"/>
    <mergeCell ref="Z3:Z4"/>
  </mergeCells>
  <pageMargins left="0.432638888888889" right="0.235416666666667" top="0.747916666666667" bottom="0.354166666666667" header="0.313888888888889" footer="0.313888888888889"/>
  <pageSetup paperSize="9" orientation="landscape"/>
  <headerFooter/>
  <ignoredErrors>
    <ignoredError sqref="Q8:T8" evalError="1"/>
    <ignoredError sqref="F340 F296 F232:F233 F202 F175:F176 F127 F124:F125 F111 F286:F288 F259 F219 F196 F181:F185 F156 F241 F221:F222 F198:F200 F146 F107:F109 F84 F76:F77 F64 F354:F355 F348:F350 F307:F309 F274 F248:F251 F245 F193 F179 F150:F152 F100:F101 F89:F96 F86:F87 F79:F80 F66:F67 F55 F359:F360 F253:F257 F36 F365:F366 F357 F342:F345 F338 F335 F326 F319:F321 F313:F317 F305 F302 F291:F294 F283 F270:F272 F264:F266 F237 F230 F189:F190 F187 F173 F164:F165 F140 F133 F121:F122 F74 F71 F62 F53 F47 F44 F40 E82:E366 F59:F60 E59:E80 F23 E23:E57 E19:E21 E6:E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32"/>
  <sheetViews>
    <sheetView workbookViewId="0">
      <selection activeCell="H5" sqref="H5"/>
    </sheetView>
  </sheetViews>
  <sheetFormatPr defaultColWidth="9.05833333333333" defaultRowHeight="15"/>
  <cols>
    <col min="1" max="1" width="6.20833333333333" style="49" customWidth="1"/>
    <col min="2" max="2" width="35.0666666666667" style="50" customWidth="1"/>
    <col min="3" max="3" width="9.19166666666667" style="50" customWidth="1"/>
    <col min="4" max="4" width="7.63333333333333" style="51" customWidth="1"/>
    <col min="5" max="5" width="46.7166666666667" style="50" customWidth="1"/>
    <col min="6" max="6" width="11.9" style="51" customWidth="1"/>
    <col min="7" max="7" width="9.05833333333333" style="52"/>
    <col min="8" max="16384" width="9.05833333333333" style="50"/>
  </cols>
  <sheetData>
    <row r="1" ht="13.5" spans="1:10">
      <c r="A1" s="53" t="s">
        <v>1131</v>
      </c>
      <c r="B1" s="54" t="s">
        <v>1132</v>
      </c>
      <c r="C1" s="54">
        <v>0</v>
      </c>
      <c r="D1" s="54" t="s">
        <v>1133</v>
      </c>
      <c r="E1" s="54" t="s">
        <v>1134</v>
      </c>
      <c r="F1" s="55" t="s">
        <v>1135</v>
      </c>
      <c r="G1" s="49" t="s">
        <v>1136</v>
      </c>
      <c r="J1" s="50" t="s">
        <v>1137</v>
      </c>
    </row>
    <row r="2" ht="38.25" spans="1:10">
      <c r="A2" s="53">
        <v>1</v>
      </c>
      <c r="B2" s="56" t="s">
        <v>1130</v>
      </c>
      <c r="C2" s="57">
        <v>1</v>
      </c>
      <c r="D2" s="58" t="s">
        <v>1138</v>
      </c>
      <c r="E2" s="59" t="s">
        <v>1139</v>
      </c>
      <c r="F2" s="58" t="s">
        <v>1140</v>
      </c>
      <c r="G2" s="60" t="e">
        <f ca="1">VLOOKUP(B2,#REF!,6,0)</f>
        <v>#REF!</v>
      </c>
      <c r="H2" s="61"/>
      <c r="J2" s="50" t="e">
        <f>VLOOKUP(B2,#REF!,2,0)</f>
        <v>#REF!</v>
      </c>
    </row>
    <row r="3" ht="38.25" spans="1:10">
      <c r="A3" s="53">
        <v>2</v>
      </c>
      <c r="B3" s="56" t="s">
        <v>1141</v>
      </c>
      <c r="C3" s="57">
        <v>1</v>
      </c>
      <c r="D3" s="58" t="s">
        <v>1142</v>
      </c>
      <c r="E3" s="59" t="s">
        <v>1143</v>
      </c>
      <c r="F3" s="58" t="s">
        <v>1144</v>
      </c>
      <c r="G3" s="60" t="e">
        <f ca="1">VLOOKUP(B3,#REF!,6,0)</f>
        <v>#REF!</v>
      </c>
      <c r="H3" s="61"/>
      <c r="J3" s="50" t="e">
        <f>VLOOKUP(B3,#REF!,2,0)</f>
        <v>#REF!</v>
      </c>
    </row>
    <row r="4" ht="38.25" spans="1:10">
      <c r="A4" s="53">
        <v>3</v>
      </c>
      <c r="B4" s="56" t="s">
        <v>1145</v>
      </c>
      <c r="C4" s="57">
        <v>1</v>
      </c>
      <c r="D4" s="58" t="s">
        <v>1146</v>
      </c>
      <c r="E4" s="59" t="s">
        <v>1147</v>
      </c>
      <c r="F4" s="58" t="s">
        <v>1144</v>
      </c>
      <c r="G4" s="60" t="e">
        <f ca="1">VLOOKUP(B4,#REF!,6,0)</f>
        <v>#REF!</v>
      </c>
      <c r="J4" s="50" t="e">
        <f>VLOOKUP(B4,#REF!,2,0)</f>
        <v>#REF!</v>
      </c>
    </row>
    <row r="5" ht="38.25" spans="1:10">
      <c r="A5" s="53">
        <v>4</v>
      </c>
      <c r="B5" s="56" t="s">
        <v>1148</v>
      </c>
      <c r="C5" s="57">
        <v>1</v>
      </c>
      <c r="D5" s="58" t="s">
        <v>1146</v>
      </c>
      <c r="E5" s="59" t="s">
        <v>1149</v>
      </c>
      <c r="F5" s="58" t="s">
        <v>1140</v>
      </c>
      <c r="G5" s="60" t="e">
        <f ca="1">VLOOKUP(B5,#REF!,6,0)</f>
        <v>#REF!</v>
      </c>
      <c r="J5" s="50" t="e">
        <f>VLOOKUP(B5,#REF!,2,0)</f>
        <v>#REF!</v>
      </c>
    </row>
    <row r="6" ht="25.5" spans="1:10">
      <c r="A6" s="53">
        <v>5</v>
      </c>
      <c r="B6" s="56" t="s">
        <v>1150</v>
      </c>
      <c r="C6" s="57">
        <v>1</v>
      </c>
      <c r="D6" s="58" t="s">
        <v>1151</v>
      </c>
      <c r="E6" s="59" t="s">
        <v>1152</v>
      </c>
      <c r="F6" s="58" t="s">
        <v>1140</v>
      </c>
      <c r="G6" s="60" t="e">
        <f ca="1">VLOOKUP(B6,#REF!,6,0)</f>
        <v>#REF!</v>
      </c>
      <c r="J6" s="50" t="e">
        <f>VLOOKUP(B6,#REF!,2,0)</f>
        <v>#REF!</v>
      </c>
    </row>
    <row r="7" ht="25.5" spans="1:10">
      <c r="A7" s="53">
        <v>6</v>
      </c>
      <c r="B7" s="56" t="s">
        <v>1153</v>
      </c>
      <c r="C7" s="57">
        <v>1</v>
      </c>
      <c r="D7" s="58" t="s">
        <v>1154</v>
      </c>
      <c r="E7" s="59" t="s">
        <v>1155</v>
      </c>
      <c r="F7" s="58" t="s">
        <v>1140</v>
      </c>
      <c r="G7" s="60" t="e">
        <f ca="1">VLOOKUP(B7,#REF!,6,0)</f>
        <v>#REF!</v>
      </c>
      <c r="J7" s="50" t="e">
        <f>VLOOKUP(B7,#REF!,2,0)</f>
        <v>#REF!</v>
      </c>
    </row>
    <row r="8" ht="25.5" spans="1:10">
      <c r="A8" s="53">
        <v>7</v>
      </c>
      <c r="B8" s="56" t="s">
        <v>1156</v>
      </c>
      <c r="C8" s="57">
        <v>1</v>
      </c>
      <c r="D8" s="58" t="s">
        <v>1157</v>
      </c>
      <c r="E8" s="59" t="s">
        <v>1158</v>
      </c>
      <c r="F8" s="58" t="s">
        <v>1144</v>
      </c>
      <c r="G8" s="60" t="e">
        <f ca="1">VLOOKUP(B8,#REF!,6,0)</f>
        <v>#REF!</v>
      </c>
      <c r="J8" s="50" t="e">
        <f>VLOOKUP(B8,#REF!,2,0)</f>
        <v>#REF!</v>
      </c>
    </row>
    <row r="9" ht="38.25" spans="1:10">
      <c r="A9" s="53">
        <v>8</v>
      </c>
      <c r="B9" s="56" t="s">
        <v>1159</v>
      </c>
      <c r="C9" s="57">
        <v>1</v>
      </c>
      <c r="D9" s="58" t="s">
        <v>1151</v>
      </c>
      <c r="E9" s="59" t="s">
        <v>1160</v>
      </c>
      <c r="F9" s="58" t="s">
        <v>1144</v>
      </c>
      <c r="G9" s="60" t="e">
        <f ca="1">VLOOKUP(B9,#REF!,6,0)</f>
        <v>#REF!</v>
      </c>
      <c r="J9" s="50" t="e">
        <f>VLOOKUP(B9,#REF!,2,0)</f>
        <v>#REF!</v>
      </c>
    </row>
    <row r="10" ht="51" spans="1:10">
      <c r="A10" s="53">
        <v>9</v>
      </c>
      <c r="B10" s="56" t="s">
        <v>1161</v>
      </c>
      <c r="C10" s="57">
        <v>1</v>
      </c>
      <c r="D10" s="58" t="s">
        <v>1157</v>
      </c>
      <c r="E10" s="59" t="s">
        <v>1162</v>
      </c>
      <c r="F10" s="58" t="s">
        <v>1144</v>
      </c>
      <c r="G10" s="60" t="e">
        <f ca="1">VLOOKUP(B10,#REF!,6,0)</f>
        <v>#REF!</v>
      </c>
      <c r="J10" s="50" t="e">
        <f>VLOOKUP(B10,#REF!,2,0)</f>
        <v>#REF!</v>
      </c>
    </row>
    <row r="11" ht="38.25" spans="1:10">
      <c r="A11" s="53">
        <v>10</v>
      </c>
      <c r="B11" s="56" t="s">
        <v>1163</v>
      </c>
      <c r="C11" s="57">
        <v>1</v>
      </c>
      <c r="D11" s="58" t="s">
        <v>1146</v>
      </c>
      <c r="E11" s="59" t="s">
        <v>1164</v>
      </c>
      <c r="F11" s="58" t="s">
        <v>1144</v>
      </c>
      <c r="G11" s="60" t="e">
        <f ca="1">VLOOKUP(B11,#REF!,6,0)</f>
        <v>#REF!</v>
      </c>
      <c r="J11" s="50" t="e">
        <f>VLOOKUP(B11,#REF!,2,0)</f>
        <v>#REF!</v>
      </c>
    </row>
    <row r="12" ht="38.25" spans="1:10">
      <c r="A12" s="53">
        <v>11</v>
      </c>
      <c r="B12" s="56" t="s">
        <v>1165</v>
      </c>
      <c r="C12" s="57">
        <v>1</v>
      </c>
      <c r="D12" s="58" t="s">
        <v>1157</v>
      </c>
      <c r="E12" s="59" t="s">
        <v>1166</v>
      </c>
      <c r="F12" s="58" t="s">
        <v>1144</v>
      </c>
      <c r="G12" s="60" t="e">
        <f ca="1">VLOOKUP(B12,#REF!,6,0)</f>
        <v>#REF!</v>
      </c>
      <c r="H12" s="61"/>
      <c r="J12" s="50" t="e">
        <f>VLOOKUP(B12,#REF!,2,0)</f>
        <v>#REF!</v>
      </c>
    </row>
    <row r="13" ht="25.5" spans="1:10">
      <c r="A13" s="53">
        <v>12</v>
      </c>
      <c r="B13" s="56" t="s">
        <v>1167</v>
      </c>
      <c r="C13" s="57">
        <v>1</v>
      </c>
      <c r="D13" s="58" t="s">
        <v>1168</v>
      </c>
      <c r="E13" s="59" t="s">
        <v>1169</v>
      </c>
      <c r="F13" s="58" t="s">
        <v>1144</v>
      </c>
      <c r="G13" s="60" t="e">
        <f ca="1">VLOOKUP(B13,#REF!,6,0)</f>
        <v>#REF!</v>
      </c>
      <c r="J13" s="50" t="e">
        <f>VLOOKUP(B13,#REF!,2,0)</f>
        <v>#REF!</v>
      </c>
    </row>
    <row r="14" ht="38.25" spans="1:10">
      <c r="A14" s="53">
        <v>13</v>
      </c>
      <c r="B14" s="56" t="s">
        <v>1170</v>
      </c>
      <c r="C14" s="57">
        <v>1</v>
      </c>
      <c r="D14" s="58" t="s">
        <v>1157</v>
      </c>
      <c r="E14" s="59" t="s">
        <v>1171</v>
      </c>
      <c r="F14" s="58" t="s">
        <v>1140</v>
      </c>
      <c r="G14" s="60" t="e">
        <f ca="1">VLOOKUP(B14,#REF!,6,0)</f>
        <v>#REF!</v>
      </c>
      <c r="H14" s="61"/>
      <c r="J14" s="50" t="e">
        <f>VLOOKUP(B14,#REF!,2,0)</f>
        <v>#REF!</v>
      </c>
    </row>
    <row r="15" ht="38.25" spans="1:10">
      <c r="A15" s="53">
        <v>14</v>
      </c>
      <c r="B15" s="56" t="s">
        <v>1172</v>
      </c>
      <c r="C15" s="57">
        <v>1</v>
      </c>
      <c r="D15" s="58" t="s">
        <v>1151</v>
      </c>
      <c r="E15" s="59" t="s">
        <v>1173</v>
      </c>
      <c r="F15" s="58" t="s">
        <v>1144</v>
      </c>
      <c r="G15" s="60" t="e">
        <f ca="1">VLOOKUP(B15,#REF!,6,0)</f>
        <v>#REF!</v>
      </c>
      <c r="J15" s="50" t="e">
        <f>VLOOKUP(B15,#REF!,2,0)</f>
        <v>#REF!</v>
      </c>
    </row>
    <row r="16" ht="51" spans="1:10">
      <c r="A16" s="53">
        <v>15</v>
      </c>
      <c r="B16" s="56" t="s">
        <v>1174</v>
      </c>
      <c r="C16" s="57">
        <v>1</v>
      </c>
      <c r="D16" s="58" t="s">
        <v>1146</v>
      </c>
      <c r="E16" s="59" t="s">
        <v>1175</v>
      </c>
      <c r="F16" s="58" t="s">
        <v>1144</v>
      </c>
      <c r="G16" s="60" t="e">
        <f ca="1">VLOOKUP(B16,#REF!,6,0)</f>
        <v>#REF!</v>
      </c>
      <c r="J16" s="50" t="e">
        <f>VLOOKUP(B16,#REF!,2,0)</f>
        <v>#REF!</v>
      </c>
    </row>
    <row r="17" ht="25.5" spans="1:10">
      <c r="A17" s="53">
        <v>16</v>
      </c>
      <c r="B17" s="56" t="s">
        <v>1176</v>
      </c>
      <c r="C17" s="57">
        <v>1</v>
      </c>
      <c r="D17" s="58" t="s">
        <v>1142</v>
      </c>
      <c r="E17" s="59" t="s">
        <v>1177</v>
      </c>
      <c r="F17" s="58" t="s">
        <v>1140</v>
      </c>
      <c r="G17" s="60" t="e">
        <f ca="1">VLOOKUP(B17,#REF!,6,0)</f>
        <v>#REF!</v>
      </c>
      <c r="H17" s="61"/>
      <c r="J17" s="50" t="e">
        <f>VLOOKUP(B17,#REF!,2,0)</f>
        <v>#REF!</v>
      </c>
    </row>
    <row r="18" ht="25.5" spans="1:10">
      <c r="A18" s="53">
        <v>17</v>
      </c>
      <c r="B18" s="56" t="s">
        <v>1178</v>
      </c>
      <c r="C18" s="57">
        <v>1</v>
      </c>
      <c r="D18" s="58" t="s">
        <v>1142</v>
      </c>
      <c r="E18" s="59" t="s">
        <v>1179</v>
      </c>
      <c r="F18" s="58" t="s">
        <v>1140</v>
      </c>
      <c r="G18" s="60" t="e">
        <f ca="1">VLOOKUP(B18,#REF!,6,0)</f>
        <v>#REF!</v>
      </c>
      <c r="J18" s="50" t="e">
        <f>VLOOKUP(B18,#REF!,2,0)</f>
        <v>#REF!</v>
      </c>
    </row>
    <row r="19" ht="38.25" spans="1:10">
      <c r="A19" s="53">
        <v>18</v>
      </c>
      <c r="B19" s="56" t="s">
        <v>1180</v>
      </c>
      <c r="C19" s="57">
        <v>1</v>
      </c>
      <c r="D19" s="58" t="s">
        <v>1181</v>
      </c>
      <c r="E19" s="59" t="s">
        <v>1182</v>
      </c>
      <c r="F19" s="58" t="s">
        <v>1140</v>
      </c>
      <c r="G19" s="60" t="e">
        <f ca="1">VLOOKUP(B19,#REF!,6,0)</f>
        <v>#REF!</v>
      </c>
      <c r="J19" s="50" t="e">
        <f>VLOOKUP(B19,#REF!,2,0)</f>
        <v>#REF!</v>
      </c>
    </row>
    <row r="20" ht="25.5" spans="1:10">
      <c r="A20" s="53">
        <v>19</v>
      </c>
      <c r="B20" s="56" t="s">
        <v>1183</v>
      </c>
      <c r="C20" s="57">
        <v>1</v>
      </c>
      <c r="D20" s="58" t="s">
        <v>1157</v>
      </c>
      <c r="E20" s="59" t="s">
        <v>1184</v>
      </c>
      <c r="F20" s="58" t="s">
        <v>1140</v>
      </c>
      <c r="G20" s="60" t="e">
        <f ca="1">VLOOKUP(B20,#REF!,6,0)</f>
        <v>#REF!</v>
      </c>
      <c r="H20" s="61"/>
      <c r="J20" s="50" t="e">
        <f>VLOOKUP(B20,#REF!,2,0)</f>
        <v>#REF!</v>
      </c>
    </row>
    <row r="21" ht="38.25" spans="1:10">
      <c r="A21" s="53">
        <v>20</v>
      </c>
      <c r="B21" s="56" t="s">
        <v>1185</v>
      </c>
      <c r="C21" s="57">
        <v>1</v>
      </c>
      <c r="D21" s="58" t="s">
        <v>1168</v>
      </c>
      <c r="E21" s="59" t="s">
        <v>1186</v>
      </c>
      <c r="F21" s="58" t="s">
        <v>1144</v>
      </c>
      <c r="G21" s="60" t="e">
        <f ca="1">VLOOKUP(B21,#REF!,6,0)</f>
        <v>#REF!</v>
      </c>
      <c r="J21" s="50" t="e">
        <f>VLOOKUP(B21,#REF!,2,0)</f>
        <v>#REF!</v>
      </c>
    </row>
    <row r="22" ht="38.25" spans="1:10">
      <c r="A22" s="53">
        <v>21</v>
      </c>
      <c r="B22" s="56" t="s">
        <v>1187</v>
      </c>
      <c r="C22" s="57">
        <v>1</v>
      </c>
      <c r="D22" s="58" t="s">
        <v>1146</v>
      </c>
      <c r="E22" s="59" t="s">
        <v>1188</v>
      </c>
      <c r="F22" s="58" t="s">
        <v>1140</v>
      </c>
      <c r="G22" s="60" t="e">
        <f ca="1">VLOOKUP(B22,#REF!,6,0)</f>
        <v>#REF!</v>
      </c>
      <c r="J22" s="50" t="e">
        <f>VLOOKUP(B22,#REF!,2,0)</f>
        <v>#REF!</v>
      </c>
    </row>
    <row r="23" ht="25.5" spans="1:10">
      <c r="A23" s="53">
        <v>22</v>
      </c>
      <c r="B23" s="56" t="s">
        <v>1189</v>
      </c>
      <c r="C23" s="57">
        <v>1</v>
      </c>
      <c r="D23" s="58" t="s">
        <v>1168</v>
      </c>
      <c r="E23" s="59" t="s">
        <v>1190</v>
      </c>
      <c r="F23" s="58" t="s">
        <v>1144</v>
      </c>
      <c r="G23" s="60" t="e">
        <f ca="1">VLOOKUP(B23,#REF!,6,0)</f>
        <v>#REF!</v>
      </c>
      <c r="J23" s="50" t="e">
        <f>VLOOKUP(B23,#REF!,2,0)</f>
        <v>#REF!</v>
      </c>
    </row>
    <row r="24" ht="25.5" spans="1:10">
      <c r="A24" s="53">
        <v>23</v>
      </c>
      <c r="B24" s="56" t="s">
        <v>1191</v>
      </c>
      <c r="C24" s="57">
        <v>1</v>
      </c>
      <c r="D24" s="58" t="s">
        <v>1157</v>
      </c>
      <c r="E24" s="59" t="s">
        <v>1192</v>
      </c>
      <c r="F24" s="58" t="s">
        <v>1140</v>
      </c>
      <c r="G24" s="60" t="e">
        <f ca="1">VLOOKUP(B24,#REF!,6,0)</f>
        <v>#REF!</v>
      </c>
      <c r="J24" s="50" t="e">
        <f>VLOOKUP(B24,#REF!,2,0)</f>
        <v>#REF!</v>
      </c>
    </row>
    <row r="25" ht="25.5" hidden="1" spans="1:10">
      <c r="A25" s="53">
        <v>24</v>
      </c>
      <c r="B25" s="56" t="s">
        <v>1072</v>
      </c>
      <c r="C25" s="57">
        <v>1</v>
      </c>
      <c r="D25" s="58" t="s">
        <v>1028</v>
      </c>
      <c r="E25" s="59" t="s">
        <v>1193</v>
      </c>
      <c r="F25" s="58" t="s">
        <v>1140</v>
      </c>
      <c r="G25" s="60" t="e">
        <f ca="1">VLOOKUP(B25,#REF!,6,0)</f>
        <v>#REF!</v>
      </c>
      <c r="J25" s="50" t="e">
        <f>VLOOKUP(B25,#REF!,2,0)</f>
        <v>#REF!</v>
      </c>
    </row>
    <row r="26" ht="25.5" hidden="1" spans="1:10">
      <c r="A26" s="53">
        <v>25</v>
      </c>
      <c r="B26" s="56" t="s">
        <v>1194</v>
      </c>
      <c r="C26" s="57">
        <v>1</v>
      </c>
      <c r="D26" s="58" t="s">
        <v>1168</v>
      </c>
      <c r="E26" s="59" t="s">
        <v>1195</v>
      </c>
      <c r="F26" s="58" t="s">
        <v>1144</v>
      </c>
      <c r="G26" s="60" t="e">
        <f ca="1">VLOOKUP(B26,#REF!,6,0)</f>
        <v>#REF!</v>
      </c>
      <c r="J26" s="50" t="e">
        <f>VLOOKUP(B26,#REF!,2,0)</f>
        <v>#REF!</v>
      </c>
    </row>
    <row r="27" ht="38.25" hidden="1" spans="1:10">
      <c r="A27" s="53">
        <v>26</v>
      </c>
      <c r="B27" s="56" t="s">
        <v>1196</v>
      </c>
      <c r="C27" s="57">
        <v>1</v>
      </c>
      <c r="D27" s="58" t="s">
        <v>1197</v>
      </c>
      <c r="E27" s="59" t="s">
        <v>1198</v>
      </c>
      <c r="F27" s="58" t="s">
        <v>1140</v>
      </c>
      <c r="G27" s="60" t="e">
        <f ca="1">VLOOKUP(B27,#REF!,6,0)</f>
        <v>#REF!</v>
      </c>
      <c r="J27" s="50" t="e">
        <f>VLOOKUP(B27,#REF!,2,0)</f>
        <v>#REF!</v>
      </c>
    </row>
    <row r="28" ht="38.25" spans="1:10">
      <c r="A28" s="53">
        <v>27</v>
      </c>
      <c r="B28" s="56" t="s">
        <v>1199</v>
      </c>
      <c r="C28" s="57">
        <v>1</v>
      </c>
      <c r="D28" s="58" t="s">
        <v>1181</v>
      </c>
      <c r="E28" s="59" t="s">
        <v>1200</v>
      </c>
      <c r="F28" s="58" t="s">
        <v>1140</v>
      </c>
      <c r="G28" s="60" t="e">
        <f ca="1">VLOOKUP(B28,#REF!,6,0)</f>
        <v>#REF!</v>
      </c>
      <c r="J28" s="50" t="e">
        <f>VLOOKUP(B28,#REF!,2,0)</f>
        <v>#REF!</v>
      </c>
    </row>
    <row r="29" ht="38.25" hidden="1" spans="1:10">
      <c r="A29" s="53">
        <v>28</v>
      </c>
      <c r="B29" s="56" t="s">
        <v>1201</v>
      </c>
      <c r="C29" s="57">
        <v>1</v>
      </c>
      <c r="D29" s="58" t="s">
        <v>1142</v>
      </c>
      <c r="E29" s="59" t="s">
        <v>1202</v>
      </c>
      <c r="F29" s="58" t="s">
        <v>1144</v>
      </c>
      <c r="G29" s="60" t="e">
        <f ca="1">VLOOKUP(B29,#REF!,6,0)</f>
        <v>#REF!</v>
      </c>
      <c r="J29" s="50" t="e">
        <f>VLOOKUP(B29,#REF!,2,0)</f>
        <v>#REF!</v>
      </c>
    </row>
    <row r="30" ht="38.25" spans="1:10">
      <c r="A30" s="53">
        <v>29</v>
      </c>
      <c r="B30" s="56" t="s">
        <v>1203</v>
      </c>
      <c r="C30" s="57">
        <v>1</v>
      </c>
      <c r="D30" s="58" t="s">
        <v>1157</v>
      </c>
      <c r="E30" s="59" t="s">
        <v>1204</v>
      </c>
      <c r="F30" s="58" t="s">
        <v>1144</v>
      </c>
      <c r="G30" s="60" t="e">
        <f ca="1">VLOOKUP(B30,#REF!,6,0)</f>
        <v>#REF!</v>
      </c>
      <c r="J30" s="50" t="e">
        <f>VLOOKUP(B30,#REF!,2,0)</f>
        <v>#REF!</v>
      </c>
    </row>
    <row r="31" ht="25.5" spans="1:10">
      <c r="A31" s="53">
        <v>30</v>
      </c>
      <c r="B31" s="56" t="s">
        <v>1205</v>
      </c>
      <c r="C31" s="57">
        <v>1</v>
      </c>
      <c r="D31" s="58" t="s">
        <v>1146</v>
      </c>
      <c r="E31" s="59" t="s">
        <v>1206</v>
      </c>
      <c r="F31" s="58" t="s">
        <v>1144</v>
      </c>
      <c r="G31" s="60" t="e">
        <f ca="1">VLOOKUP(B31,#REF!,6,0)</f>
        <v>#REF!</v>
      </c>
      <c r="H31" s="61"/>
      <c r="J31" s="50" t="e">
        <f>VLOOKUP(B31,#REF!,2,0)</f>
        <v>#REF!</v>
      </c>
    </row>
    <row r="32" ht="38.25" spans="1:10">
      <c r="A32" s="53">
        <v>31</v>
      </c>
      <c r="B32" s="56" t="s">
        <v>1207</v>
      </c>
      <c r="C32" s="57">
        <v>1</v>
      </c>
      <c r="D32" s="58" t="s">
        <v>1181</v>
      </c>
      <c r="E32" s="59" t="s">
        <v>1208</v>
      </c>
      <c r="F32" s="58" t="s">
        <v>1144</v>
      </c>
      <c r="G32" s="60" t="e">
        <f ca="1">VLOOKUP(B32,#REF!,6,0)</f>
        <v>#REF!</v>
      </c>
      <c r="J32" s="50" t="e">
        <f>VLOOKUP(B32,#REF!,2,0)</f>
        <v>#REF!</v>
      </c>
    </row>
    <row r="33" ht="38.25" hidden="1" spans="1:10">
      <c r="A33" s="53">
        <v>32</v>
      </c>
      <c r="B33" s="56" t="s">
        <v>1058</v>
      </c>
      <c r="C33" s="57">
        <v>1</v>
      </c>
      <c r="D33" s="58" t="s">
        <v>1028</v>
      </c>
      <c r="E33" s="59" t="s">
        <v>1209</v>
      </c>
      <c r="F33" s="58" t="s">
        <v>1144</v>
      </c>
      <c r="G33" s="60" t="e">
        <f ca="1">VLOOKUP(B33,#REF!,6,0)</f>
        <v>#REF!</v>
      </c>
      <c r="J33" s="50" t="e">
        <f>VLOOKUP(B33,#REF!,2,0)</f>
        <v>#REF!</v>
      </c>
    </row>
    <row r="34" ht="38.25" spans="1:10">
      <c r="A34" s="53">
        <v>33</v>
      </c>
      <c r="B34" s="56" t="s">
        <v>1210</v>
      </c>
      <c r="C34" s="57">
        <v>1</v>
      </c>
      <c r="D34" s="58" t="s">
        <v>1157</v>
      </c>
      <c r="E34" s="59" t="s">
        <v>1211</v>
      </c>
      <c r="F34" s="58" t="s">
        <v>1144</v>
      </c>
      <c r="G34" s="60" t="e">
        <f ca="1">VLOOKUP(B34,#REF!,6,0)</f>
        <v>#REF!</v>
      </c>
      <c r="J34" s="50" t="e">
        <f>VLOOKUP(B34,#REF!,2,0)</f>
        <v>#REF!</v>
      </c>
    </row>
    <row r="35" ht="25.5" spans="1:10">
      <c r="A35" s="53">
        <v>34</v>
      </c>
      <c r="B35" s="56" t="s">
        <v>1212</v>
      </c>
      <c r="C35" s="57">
        <v>1</v>
      </c>
      <c r="D35" s="58" t="s">
        <v>1146</v>
      </c>
      <c r="E35" s="59" t="s">
        <v>1213</v>
      </c>
      <c r="F35" s="58" t="s">
        <v>1140</v>
      </c>
      <c r="G35" s="60" t="e">
        <f ca="1">VLOOKUP(B35,#REF!,6,0)</f>
        <v>#REF!</v>
      </c>
      <c r="J35" s="50" t="e">
        <f>VLOOKUP(B35,#REF!,2,0)</f>
        <v>#REF!</v>
      </c>
    </row>
    <row r="36" ht="38.25" spans="1:10">
      <c r="A36" s="53">
        <v>35</v>
      </c>
      <c r="B36" s="56" t="s">
        <v>1214</v>
      </c>
      <c r="C36" s="57">
        <v>1</v>
      </c>
      <c r="D36" s="58" t="s">
        <v>1146</v>
      </c>
      <c r="E36" s="59" t="s">
        <v>1215</v>
      </c>
      <c r="F36" s="58" t="s">
        <v>1144</v>
      </c>
      <c r="G36" s="60" t="e">
        <f ca="1">VLOOKUP(B36,#REF!,6,0)</f>
        <v>#REF!</v>
      </c>
      <c r="H36" s="61"/>
      <c r="J36" s="50" t="e">
        <f>VLOOKUP(B36,#REF!,2,0)</f>
        <v>#REF!</v>
      </c>
    </row>
    <row r="37" ht="38.25" spans="1:10">
      <c r="A37" s="53">
        <v>36</v>
      </c>
      <c r="B37" s="56" t="s">
        <v>1216</v>
      </c>
      <c r="C37" s="57">
        <v>1</v>
      </c>
      <c r="D37" s="58" t="s">
        <v>1146</v>
      </c>
      <c r="E37" s="59" t="s">
        <v>1217</v>
      </c>
      <c r="F37" s="58" t="s">
        <v>1140</v>
      </c>
      <c r="G37" s="60" t="e">
        <f ca="1">VLOOKUP(B37,#REF!,6,0)</f>
        <v>#REF!</v>
      </c>
      <c r="J37" s="50" t="e">
        <f>VLOOKUP(B37,#REF!,2,0)</f>
        <v>#REF!</v>
      </c>
    </row>
    <row r="38" ht="51" spans="1:10">
      <c r="A38" s="53">
        <v>37</v>
      </c>
      <c r="B38" s="56" t="s">
        <v>1218</v>
      </c>
      <c r="C38" s="57">
        <v>1</v>
      </c>
      <c r="D38" s="58" t="s">
        <v>1157</v>
      </c>
      <c r="E38" s="59" t="s">
        <v>1219</v>
      </c>
      <c r="F38" s="58" t="s">
        <v>1140</v>
      </c>
      <c r="G38" s="60" t="e">
        <f ca="1">VLOOKUP(B38,#REF!,6,0)</f>
        <v>#REF!</v>
      </c>
      <c r="J38" s="50" t="e">
        <f>VLOOKUP(B38,#REF!,2,0)</f>
        <v>#REF!</v>
      </c>
    </row>
    <row r="39" ht="38.25" spans="1:10">
      <c r="A39" s="53">
        <v>38</v>
      </c>
      <c r="B39" s="56" t="s">
        <v>1220</v>
      </c>
      <c r="C39" s="57">
        <v>1</v>
      </c>
      <c r="D39" s="58" t="s">
        <v>1157</v>
      </c>
      <c r="E39" s="59" t="s">
        <v>1221</v>
      </c>
      <c r="F39" s="58" t="s">
        <v>1144</v>
      </c>
      <c r="G39" s="60" t="e">
        <f ca="1">VLOOKUP(B39,#REF!,6,0)</f>
        <v>#REF!</v>
      </c>
      <c r="J39" s="50" t="e">
        <f>VLOOKUP(B39,#REF!,2,0)</f>
        <v>#REF!</v>
      </c>
    </row>
    <row r="40" ht="38.25" spans="1:10">
      <c r="A40" s="53">
        <v>39</v>
      </c>
      <c r="B40" s="56" t="s">
        <v>1222</v>
      </c>
      <c r="C40" s="57">
        <v>1</v>
      </c>
      <c r="D40" s="58" t="s">
        <v>1146</v>
      </c>
      <c r="E40" s="59" t="s">
        <v>1223</v>
      </c>
      <c r="F40" s="58" t="s">
        <v>1144</v>
      </c>
      <c r="G40" s="60" t="e">
        <f ca="1">VLOOKUP(B40,#REF!,6,0)</f>
        <v>#REF!</v>
      </c>
      <c r="H40" s="61"/>
      <c r="J40" s="50" t="e">
        <f>VLOOKUP(B40,#REF!,2,0)</f>
        <v>#REF!</v>
      </c>
    </row>
    <row r="41" ht="38.25" spans="1:10">
      <c r="A41" s="53">
        <v>40</v>
      </c>
      <c r="B41" s="56" t="s">
        <v>1224</v>
      </c>
      <c r="C41" s="57">
        <v>1</v>
      </c>
      <c r="D41" s="58" t="s">
        <v>1154</v>
      </c>
      <c r="E41" s="59" t="s">
        <v>1225</v>
      </c>
      <c r="F41" s="58" t="s">
        <v>1144</v>
      </c>
      <c r="G41" s="60" t="e">
        <f ca="1">VLOOKUP(B41,#REF!,6,0)</f>
        <v>#REF!</v>
      </c>
      <c r="J41" s="50" t="e">
        <f>VLOOKUP(B41,#REF!,2,0)</f>
        <v>#REF!</v>
      </c>
    </row>
    <row r="42" ht="25.5" spans="1:10">
      <c r="A42" s="53">
        <v>41</v>
      </c>
      <c r="B42" s="56" t="s">
        <v>1226</v>
      </c>
      <c r="C42" s="57">
        <v>1</v>
      </c>
      <c r="D42" s="58" t="s">
        <v>1146</v>
      </c>
      <c r="E42" s="59" t="s">
        <v>1227</v>
      </c>
      <c r="F42" s="58" t="s">
        <v>1144</v>
      </c>
      <c r="G42" s="60" t="e">
        <f ca="1">VLOOKUP(B42,#REF!,6,0)</f>
        <v>#REF!</v>
      </c>
      <c r="J42" s="50" t="e">
        <f>VLOOKUP(B42,#REF!,2,0)</f>
        <v>#REF!</v>
      </c>
    </row>
    <row r="43" ht="38.25" spans="1:10">
      <c r="A43" s="53">
        <v>42</v>
      </c>
      <c r="B43" s="56" t="s">
        <v>1228</v>
      </c>
      <c r="C43" s="57">
        <v>1</v>
      </c>
      <c r="D43" s="58" t="s">
        <v>1146</v>
      </c>
      <c r="E43" s="59" t="s">
        <v>1229</v>
      </c>
      <c r="F43" s="58" t="s">
        <v>1140</v>
      </c>
      <c r="G43" s="60" t="e">
        <f ca="1">VLOOKUP(B43,#REF!,6,0)</f>
        <v>#REF!</v>
      </c>
      <c r="J43" s="50" t="e">
        <f>VLOOKUP(B43,#REF!,2,0)</f>
        <v>#REF!</v>
      </c>
    </row>
    <row r="44" ht="51" spans="1:10">
      <c r="A44" s="53">
        <v>43</v>
      </c>
      <c r="B44" s="56" t="s">
        <v>1230</v>
      </c>
      <c r="C44" s="57">
        <v>1</v>
      </c>
      <c r="D44" s="58" t="s">
        <v>1168</v>
      </c>
      <c r="E44" s="59" t="s">
        <v>1231</v>
      </c>
      <c r="F44" s="58" t="s">
        <v>1144</v>
      </c>
      <c r="G44" s="60" t="e">
        <f ca="1">VLOOKUP(B44,#REF!,6,0)</f>
        <v>#REF!</v>
      </c>
      <c r="J44" s="50" t="e">
        <f>VLOOKUP(B44,#REF!,2,0)</f>
        <v>#REF!</v>
      </c>
    </row>
    <row r="45" ht="25.5" spans="1:10">
      <c r="A45" s="53">
        <v>44</v>
      </c>
      <c r="B45" s="56" t="s">
        <v>1232</v>
      </c>
      <c r="C45" s="57">
        <v>1</v>
      </c>
      <c r="D45" s="58" t="s">
        <v>1146</v>
      </c>
      <c r="E45" s="59" t="s">
        <v>1233</v>
      </c>
      <c r="F45" s="58" t="s">
        <v>1144</v>
      </c>
      <c r="G45" s="60" t="e">
        <f ca="1">VLOOKUP(B45,#REF!,6,0)</f>
        <v>#REF!</v>
      </c>
      <c r="H45" s="61"/>
      <c r="J45" s="50" t="e">
        <f>VLOOKUP(B45,#REF!,2,0)</f>
        <v>#REF!</v>
      </c>
    </row>
    <row r="46" ht="38.25" spans="1:10">
      <c r="A46" s="53">
        <v>45</v>
      </c>
      <c r="B46" s="56" t="s">
        <v>1234</v>
      </c>
      <c r="C46" s="57">
        <v>1</v>
      </c>
      <c r="D46" s="58" t="s">
        <v>1146</v>
      </c>
      <c r="E46" s="59" t="s">
        <v>1235</v>
      </c>
      <c r="F46" s="58" t="s">
        <v>1140</v>
      </c>
      <c r="G46" s="60" t="e">
        <f ca="1">VLOOKUP(B46,#REF!,6,0)</f>
        <v>#REF!</v>
      </c>
      <c r="J46" s="50" t="e">
        <f>VLOOKUP(B46,#REF!,2,0)</f>
        <v>#REF!</v>
      </c>
    </row>
    <row r="47" ht="38.25" spans="1:10">
      <c r="A47" s="53">
        <v>46</v>
      </c>
      <c r="B47" s="56" t="s">
        <v>1236</v>
      </c>
      <c r="C47" s="57">
        <v>1</v>
      </c>
      <c r="D47" s="58" t="s">
        <v>1151</v>
      </c>
      <c r="E47" s="59" t="s">
        <v>1237</v>
      </c>
      <c r="F47" s="58" t="s">
        <v>1140</v>
      </c>
      <c r="G47" s="60" t="e">
        <f ca="1">VLOOKUP(B47,#REF!,6,0)</f>
        <v>#REF!</v>
      </c>
      <c r="J47" s="50" t="e">
        <f>VLOOKUP(B47,#REF!,2,0)</f>
        <v>#REF!</v>
      </c>
    </row>
    <row r="48" ht="38.25" hidden="1" spans="1:10">
      <c r="A48" s="53">
        <v>47</v>
      </c>
      <c r="B48" s="56" t="s">
        <v>1238</v>
      </c>
      <c r="C48" s="57">
        <v>1</v>
      </c>
      <c r="D48" s="58" t="s">
        <v>1146</v>
      </c>
      <c r="E48" s="59" t="s">
        <v>1239</v>
      </c>
      <c r="F48" s="58" t="s">
        <v>1140</v>
      </c>
      <c r="G48" s="60" t="e">
        <f ca="1">VLOOKUP(B48,#REF!,6,0)</f>
        <v>#REF!</v>
      </c>
      <c r="J48" s="50" t="e">
        <f>VLOOKUP(B48,#REF!,2,0)</f>
        <v>#REF!</v>
      </c>
    </row>
    <row r="49" ht="25.5" hidden="1" spans="1:10">
      <c r="A49" s="53">
        <v>48</v>
      </c>
      <c r="B49" s="56" t="s">
        <v>1240</v>
      </c>
      <c r="C49" s="57">
        <v>1</v>
      </c>
      <c r="D49" s="58" t="s">
        <v>1168</v>
      </c>
      <c r="E49" s="59" t="s">
        <v>1241</v>
      </c>
      <c r="F49" s="58" t="s">
        <v>1140</v>
      </c>
      <c r="G49" s="60" t="e">
        <f ca="1">VLOOKUP(B49,#REF!,6,0)</f>
        <v>#REF!</v>
      </c>
      <c r="J49" s="50" t="e">
        <f>VLOOKUP(B49,#REF!,2,0)</f>
        <v>#REF!</v>
      </c>
    </row>
    <row r="50" ht="25.5" hidden="1" spans="1:10">
      <c r="A50" s="53">
        <v>49</v>
      </c>
      <c r="B50" s="56" t="s">
        <v>1242</v>
      </c>
      <c r="C50" s="57">
        <v>1</v>
      </c>
      <c r="D50" s="58" t="s">
        <v>1168</v>
      </c>
      <c r="E50" s="59" t="s">
        <v>1243</v>
      </c>
      <c r="F50" s="58" t="s">
        <v>1140</v>
      </c>
      <c r="G50" s="60" t="e">
        <f ca="1">VLOOKUP(B50,#REF!,6,0)</f>
        <v>#REF!</v>
      </c>
      <c r="J50" s="50" t="e">
        <f>VLOOKUP(B50,#REF!,2,0)</f>
        <v>#REF!</v>
      </c>
    </row>
    <row r="51" ht="38.25" spans="1:10">
      <c r="A51" s="53">
        <v>50</v>
      </c>
      <c r="B51" s="56" t="s">
        <v>1244</v>
      </c>
      <c r="C51" s="57">
        <v>1</v>
      </c>
      <c r="D51" s="58" t="s">
        <v>1146</v>
      </c>
      <c r="E51" s="59" t="s">
        <v>1245</v>
      </c>
      <c r="F51" s="58" t="s">
        <v>1144</v>
      </c>
      <c r="G51" s="60" t="e">
        <f ca="1">VLOOKUP(B51,#REF!,6,0)</f>
        <v>#REF!</v>
      </c>
      <c r="J51" s="50" t="e">
        <f>VLOOKUP(B51,#REF!,2,0)</f>
        <v>#REF!</v>
      </c>
    </row>
    <row r="52" ht="25.5" spans="1:10">
      <c r="A52" s="53">
        <v>51</v>
      </c>
      <c r="B52" s="56" t="s">
        <v>1246</v>
      </c>
      <c r="C52" s="57">
        <v>1</v>
      </c>
      <c r="D52" s="58" t="s">
        <v>1168</v>
      </c>
      <c r="E52" s="59" t="s">
        <v>1247</v>
      </c>
      <c r="F52" s="58" t="s">
        <v>1140</v>
      </c>
      <c r="G52" s="60" t="e">
        <f ca="1">VLOOKUP(B52,#REF!,6,0)</f>
        <v>#REF!</v>
      </c>
      <c r="J52" s="50" t="e">
        <f>VLOOKUP(B52,#REF!,2,0)</f>
        <v>#REF!</v>
      </c>
    </row>
    <row r="53" ht="25.5" spans="1:10">
      <c r="A53" s="53">
        <v>52</v>
      </c>
      <c r="B53" s="56" t="s">
        <v>1248</v>
      </c>
      <c r="C53" s="57">
        <v>1</v>
      </c>
      <c r="D53" s="58" t="s">
        <v>1154</v>
      </c>
      <c r="E53" s="59" t="s">
        <v>1249</v>
      </c>
      <c r="F53" s="58" t="s">
        <v>1140</v>
      </c>
      <c r="G53" s="60" t="e">
        <f ca="1">VLOOKUP(B53,#REF!,6,0)</f>
        <v>#REF!</v>
      </c>
      <c r="J53" s="50" t="e">
        <f>VLOOKUP(B53,#REF!,2,0)</f>
        <v>#REF!</v>
      </c>
    </row>
    <row r="54" ht="38.25" spans="1:10">
      <c r="A54" s="53">
        <v>53</v>
      </c>
      <c r="B54" s="56" t="s">
        <v>1250</v>
      </c>
      <c r="C54" s="57">
        <v>1</v>
      </c>
      <c r="D54" s="58" t="s">
        <v>1168</v>
      </c>
      <c r="E54" s="59" t="s">
        <v>1251</v>
      </c>
      <c r="F54" s="58" t="s">
        <v>1140</v>
      </c>
      <c r="G54" s="60" t="e">
        <f ca="1">VLOOKUP(B54,#REF!,6,0)</f>
        <v>#REF!</v>
      </c>
      <c r="J54" s="50" t="e">
        <f>VLOOKUP(B54,#REF!,2,0)</f>
        <v>#REF!</v>
      </c>
    </row>
    <row r="55" ht="38.25" spans="1:10">
      <c r="A55" s="53">
        <v>54</v>
      </c>
      <c r="B55" s="56" t="s">
        <v>1252</v>
      </c>
      <c r="C55" s="57">
        <v>1</v>
      </c>
      <c r="D55" s="58" t="s">
        <v>1168</v>
      </c>
      <c r="E55" s="59" t="s">
        <v>1253</v>
      </c>
      <c r="F55" s="58" t="s">
        <v>1140</v>
      </c>
      <c r="G55" s="60" t="e">
        <f ca="1">VLOOKUP(B55,#REF!,6,0)</f>
        <v>#REF!</v>
      </c>
      <c r="J55" s="50" t="e">
        <f>VLOOKUP(B55,#REF!,2,0)</f>
        <v>#REF!</v>
      </c>
    </row>
    <row r="56" ht="25.5" spans="1:10">
      <c r="A56" s="53">
        <v>55</v>
      </c>
      <c r="B56" s="56" t="s">
        <v>1254</v>
      </c>
      <c r="C56" s="57">
        <v>1</v>
      </c>
      <c r="D56" s="58" t="s">
        <v>1255</v>
      </c>
      <c r="E56" s="59" t="s">
        <v>1256</v>
      </c>
      <c r="F56" s="58" t="s">
        <v>1140</v>
      </c>
      <c r="G56" s="60" t="e">
        <f ca="1">VLOOKUP(B56,#REF!,6,0)</f>
        <v>#REF!</v>
      </c>
      <c r="J56" s="50" t="e">
        <f>VLOOKUP(B56,#REF!,2,0)</f>
        <v>#REF!</v>
      </c>
    </row>
    <row r="57" ht="25.5" spans="1:10">
      <c r="A57" s="53">
        <v>56</v>
      </c>
      <c r="B57" s="56" t="s">
        <v>1257</v>
      </c>
      <c r="C57" s="57">
        <v>1</v>
      </c>
      <c r="D57" s="58" t="s">
        <v>1258</v>
      </c>
      <c r="E57" s="59" t="s">
        <v>1259</v>
      </c>
      <c r="F57" s="58" t="s">
        <v>1140</v>
      </c>
      <c r="G57" s="60" t="e">
        <f ca="1">VLOOKUP(B57,#REF!,6,0)</f>
        <v>#REF!</v>
      </c>
      <c r="J57" s="50" t="e">
        <f>VLOOKUP(B57,#REF!,2,0)</f>
        <v>#REF!</v>
      </c>
    </row>
    <row r="58" ht="25.5" spans="1:10">
      <c r="A58" s="53">
        <v>57</v>
      </c>
      <c r="B58" s="56" t="s">
        <v>1260</v>
      </c>
      <c r="C58" s="57">
        <v>1</v>
      </c>
      <c r="D58" s="58" t="s">
        <v>1157</v>
      </c>
      <c r="E58" s="59" t="s">
        <v>1261</v>
      </c>
      <c r="F58" s="58" t="s">
        <v>1140</v>
      </c>
      <c r="G58" s="60" t="e">
        <f ca="1">VLOOKUP(B58,#REF!,6,0)</f>
        <v>#REF!</v>
      </c>
      <c r="H58" s="61"/>
      <c r="J58" s="50" t="e">
        <f>VLOOKUP(B58,#REF!,2,0)</f>
        <v>#REF!</v>
      </c>
    </row>
    <row r="59" ht="38.25" spans="1:10">
      <c r="A59" s="53">
        <v>58</v>
      </c>
      <c r="B59" s="56" t="s">
        <v>1262</v>
      </c>
      <c r="C59" s="57">
        <v>1</v>
      </c>
      <c r="D59" s="58" t="s">
        <v>1157</v>
      </c>
      <c r="E59" s="59" t="s">
        <v>1263</v>
      </c>
      <c r="F59" s="58" t="s">
        <v>1140</v>
      </c>
      <c r="G59" s="60" t="e">
        <f ca="1">VLOOKUP(B59,#REF!,6,0)</f>
        <v>#REF!</v>
      </c>
      <c r="J59" s="50" t="e">
        <f>VLOOKUP(B59,#REF!,2,0)</f>
        <v>#REF!</v>
      </c>
    </row>
    <row r="60" ht="51" hidden="1" spans="1:10">
      <c r="A60" s="53">
        <v>59</v>
      </c>
      <c r="B60" s="56" t="s">
        <v>1052</v>
      </c>
      <c r="C60" s="57">
        <v>1</v>
      </c>
      <c r="D60" s="58" t="s">
        <v>1028</v>
      </c>
      <c r="E60" s="59" t="s">
        <v>1264</v>
      </c>
      <c r="F60" s="58" t="s">
        <v>1140</v>
      </c>
      <c r="G60" s="60" t="e">
        <f ca="1">VLOOKUP(B60,#REF!,6,0)</f>
        <v>#REF!</v>
      </c>
      <c r="J60" s="50" t="e">
        <f>VLOOKUP(B60,#REF!,2,0)</f>
        <v>#REF!</v>
      </c>
    </row>
    <row r="61" ht="38.25" spans="1:10">
      <c r="A61" s="53">
        <v>60</v>
      </c>
      <c r="B61" s="56" t="s">
        <v>1265</v>
      </c>
      <c r="C61" s="57">
        <v>1</v>
      </c>
      <c r="D61" s="58" t="s">
        <v>1157</v>
      </c>
      <c r="E61" s="59" t="s">
        <v>1266</v>
      </c>
      <c r="F61" s="58" t="s">
        <v>1144</v>
      </c>
      <c r="G61" s="60" t="e">
        <f ca="1">VLOOKUP(B61,#REF!,6,0)</f>
        <v>#REF!</v>
      </c>
      <c r="J61" s="50" t="e">
        <f>VLOOKUP(B61,#REF!,2,0)</f>
        <v>#REF!</v>
      </c>
    </row>
    <row r="62" ht="38.25" spans="1:10">
      <c r="A62" s="53">
        <v>61</v>
      </c>
      <c r="B62" s="56" t="s">
        <v>1267</v>
      </c>
      <c r="C62" s="57">
        <v>1</v>
      </c>
      <c r="D62" s="58" t="s">
        <v>1268</v>
      </c>
      <c r="E62" s="59" t="s">
        <v>1269</v>
      </c>
      <c r="F62" s="58" t="s">
        <v>1140</v>
      </c>
      <c r="G62" s="60" t="e">
        <f ca="1">VLOOKUP(B62,#REF!,6,0)</f>
        <v>#REF!</v>
      </c>
      <c r="J62" s="50" t="e">
        <f>VLOOKUP(B62,#REF!,2,0)</f>
        <v>#REF!</v>
      </c>
    </row>
    <row r="63" ht="38.25" hidden="1" spans="1:10">
      <c r="A63" s="53">
        <v>62</v>
      </c>
      <c r="B63" s="56" t="s">
        <v>1270</v>
      </c>
      <c r="C63" s="57">
        <v>1</v>
      </c>
      <c r="D63" s="58" t="s">
        <v>1168</v>
      </c>
      <c r="E63" s="59" t="s">
        <v>1271</v>
      </c>
      <c r="F63" s="58" t="s">
        <v>1140</v>
      </c>
      <c r="G63" s="60" t="e">
        <f ca="1">VLOOKUP(B63,#REF!,6,0)</f>
        <v>#REF!</v>
      </c>
      <c r="J63" s="50" t="e">
        <f>VLOOKUP(B63,#REF!,2,0)</f>
        <v>#REF!</v>
      </c>
    </row>
    <row r="64" ht="38.25" spans="1:10">
      <c r="A64" s="53">
        <v>63</v>
      </c>
      <c r="B64" s="56" t="s">
        <v>1272</v>
      </c>
      <c r="C64" s="57">
        <v>1</v>
      </c>
      <c r="D64" s="58" t="s">
        <v>1168</v>
      </c>
      <c r="E64" s="59" t="s">
        <v>1273</v>
      </c>
      <c r="F64" s="58" t="s">
        <v>1144</v>
      </c>
      <c r="G64" s="60" t="e">
        <f ca="1">VLOOKUP(B64,#REF!,6,0)</f>
        <v>#REF!</v>
      </c>
      <c r="J64" s="50" t="e">
        <f>VLOOKUP(B64,#REF!,2,0)</f>
        <v>#REF!</v>
      </c>
    </row>
    <row r="65" ht="25.5" spans="1:10">
      <c r="A65" s="53">
        <v>64</v>
      </c>
      <c r="B65" s="56" t="s">
        <v>1274</v>
      </c>
      <c r="C65" s="57">
        <v>1</v>
      </c>
      <c r="D65" s="58" t="s">
        <v>1157</v>
      </c>
      <c r="E65" s="59" t="s">
        <v>1275</v>
      </c>
      <c r="F65" s="58" t="s">
        <v>1140</v>
      </c>
      <c r="G65" s="60" t="e">
        <f ca="1">VLOOKUP(B65,#REF!,6,0)</f>
        <v>#REF!</v>
      </c>
      <c r="J65" s="50" t="e">
        <f>VLOOKUP(B65,#REF!,2,0)</f>
        <v>#REF!</v>
      </c>
    </row>
    <row r="66" ht="51" spans="1:10">
      <c r="A66" s="53">
        <v>65</v>
      </c>
      <c r="B66" s="56" t="s">
        <v>1276</v>
      </c>
      <c r="C66" s="57">
        <v>1</v>
      </c>
      <c r="D66" s="58" t="s">
        <v>1138</v>
      </c>
      <c r="E66" s="59" t="s">
        <v>1277</v>
      </c>
      <c r="F66" s="58" t="s">
        <v>1140</v>
      </c>
      <c r="G66" s="60" t="e">
        <f ca="1">VLOOKUP(B66,#REF!,6,0)</f>
        <v>#REF!</v>
      </c>
      <c r="J66" s="50" t="e">
        <f>VLOOKUP(B66,#REF!,2,0)</f>
        <v>#REF!</v>
      </c>
    </row>
    <row r="67" ht="38.25" hidden="1" spans="1:10">
      <c r="A67" s="53">
        <v>66</v>
      </c>
      <c r="B67" s="56" t="s">
        <v>1278</v>
      </c>
      <c r="C67" s="57">
        <v>1</v>
      </c>
      <c r="D67" s="58" t="s">
        <v>1279</v>
      </c>
      <c r="E67" s="59" t="s">
        <v>1280</v>
      </c>
      <c r="F67" s="58" t="s">
        <v>1140</v>
      </c>
      <c r="G67" s="60" t="e">
        <f ca="1">VLOOKUP(B67,#REF!,6,0)</f>
        <v>#REF!</v>
      </c>
      <c r="J67" s="50" t="e">
        <f>VLOOKUP(B67,#REF!,2,0)</f>
        <v>#REF!</v>
      </c>
    </row>
    <row r="68" ht="25.5" hidden="1" spans="1:10">
      <c r="A68" s="53">
        <v>67</v>
      </c>
      <c r="B68" s="56" t="s">
        <v>1281</v>
      </c>
      <c r="C68" s="57">
        <v>1</v>
      </c>
      <c r="D68" s="58" t="s">
        <v>1146</v>
      </c>
      <c r="E68" s="59" t="s">
        <v>1282</v>
      </c>
      <c r="F68" s="58" t="s">
        <v>1140</v>
      </c>
      <c r="G68" s="60" t="e">
        <f ca="1">VLOOKUP(B68,#REF!,6,0)</f>
        <v>#REF!</v>
      </c>
      <c r="J68" s="50" t="e">
        <f>VLOOKUP(B68,#REF!,2,0)</f>
        <v>#REF!</v>
      </c>
    </row>
    <row r="69" ht="38.25" hidden="1" spans="1:10">
      <c r="A69" s="53">
        <v>68</v>
      </c>
      <c r="B69" s="56" t="s">
        <v>1283</v>
      </c>
      <c r="C69" s="57">
        <v>1</v>
      </c>
      <c r="D69" s="58" t="s">
        <v>1284</v>
      </c>
      <c r="E69" s="59" t="s">
        <v>1285</v>
      </c>
      <c r="F69" s="58" t="s">
        <v>1140</v>
      </c>
      <c r="G69" s="60" t="e">
        <f ca="1">VLOOKUP(B69,#REF!,6,0)</f>
        <v>#REF!</v>
      </c>
      <c r="J69" s="50" t="e">
        <f>VLOOKUP(B69,#REF!,2,0)</f>
        <v>#REF!</v>
      </c>
    </row>
    <row r="70" ht="38.25" spans="1:10">
      <c r="A70" s="53">
        <v>69</v>
      </c>
      <c r="B70" s="56" t="s">
        <v>1286</v>
      </c>
      <c r="C70" s="57">
        <v>1</v>
      </c>
      <c r="D70" s="58" t="s">
        <v>1154</v>
      </c>
      <c r="E70" s="59" t="s">
        <v>1287</v>
      </c>
      <c r="F70" s="58" t="s">
        <v>1140</v>
      </c>
      <c r="G70" s="60" t="e">
        <f ca="1">VLOOKUP(B70,#REF!,6,0)</f>
        <v>#REF!</v>
      </c>
      <c r="J70" s="50" t="e">
        <f>VLOOKUP(B70,#REF!,2,0)</f>
        <v>#REF!</v>
      </c>
    </row>
    <row r="71" ht="38.25" spans="1:10">
      <c r="A71" s="53">
        <v>70</v>
      </c>
      <c r="B71" s="56" t="s">
        <v>1288</v>
      </c>
      <c r="C71" s="57">
        <v>1</v>
      </c>
      <c r="D71" s="58" t="s">
        <v>1168</v>
      </c>
      <c r="E71" s="59" t="s">
        <v>1289</v>
      </c>
      <c r="F71" s="58" t="s">
        <v>1144</v>
      </c>
      <c r="G71" s="60" t="e">
        <f ca="1">VLOOKUP(B71,#REF!,6,0)</f>
        <v>#REF!</v>
      </c>
      <c r="J71" s="50" t="e">
        <f>VLOOKUP(B71,#REF!,2,0)</f>
        <v>#REF!</v>
      </c>
    </row>
    <row r="72" ht="38.25" spans="1:10">
      <c r="A72" s="53">
        <v>71</v>
      </c>
      <c r="B72" s="56" t="s">
        <v>1290</v>
      </c>
      <c r="C72" s="57">
        <v>1</v>
      </c>
      <c r="D72" s="58" t="s">
        <v>1181</v>
      </c>
      <c r="E72" s="59" t="s">
        <v>1291</v>
      </c>
      <c r="F72" s="58" t="s">
        <v>1140</v>
      </c>
      <c r="G72" s="60" t="e">
        <f ca="1">VLOOKUP(B72,#REF!,6,0)</f>
        <v>#REF!</v>
      </c>
      <c r="J72" s="50" t="e">
        <f>VLOOKUP(B72,#REF!,2,0)</f>
        <v>#REF!</v>
      </c>
    </row>
    <row r="73" ht="38.25" spans="1:10">
      <c r="A73" s="53">
        <v>72</v>
      </c>
      <c r="B73" s="56" t="s">
        <v>1292</v>
      </c>
      <c r="C73" s="57">
        <v>1</v>
      </c>
      <c r="D73" s="58" t="s">
        <v>1181</v>
      </c>
      <c r="E73" s="59" t="s">
        <v>1293</v>
      </c>
      <c r="F73" s="58" t="s">
        <v>1140</v>
      </c>
      <c r="G73" s="60" t="e">
        <f ca="1">VLOOKUP(B73,#REF!,6,0)</f>
        <v>#REF!</v>
      </c>
      <c r="J73" s="50" t="e">
        <f>VLOOKUP(B73,#REF!,2,0)</f>
        <v>#REF!</v>
      </c>
    </row>
    <row r="74" ht="25.5" spans="1:10">
      <c r="A74" s="53">
        <v>73</v>
      </c>
      <c r="B74" s="56" t="s">
        <v>1294</v>
      </c>
      <c r="C74" s="57">
        <v>1</v>
      </c>
      <c r="D74" s="58" t="s">
        <v>1142</v>
      </c>
      <c r="E74" s="59" t="s">
        <v>1295</v>
      </c>
      <c r="F74" s="58" t="s">
        <v>1140</v>
      </c>
      <c r="G74" s="60" t="e">
        <f ca="1">VLOOKUP(B74,#REF!,6,0)</f>
        <v>#REF!</v>
      </c>
      <c r="J74" s="50" t="e">
        <f>VLOOKUP(B74,#REF!,2,0)</f>
        <v>#REF!</v>
      </c>
    </row>
    <row r="75" ht="38.25" spans="1:10">
      <c r="A75" s="53">
        <v>74</v>
      </c>
      <c r="B75" s="56" t="s">
        <v>1296</v>
      </c>
      <c r="C75" s="57">
        <v>1</v>
      </c>
      <c r="D75" s="58" t="s">
        <v>1154</v>
      </c>
      <c r="E75" s="59" t="s">
        <v>1297</v>
      </c>
      <c r="F75" s="58" t="s">
        <v>1140</v>
      </c>
      <c r="G75" s="60" t="e">
        <f ca="1">VLOOKUP(B75,#REF!,6,0)</f>
        <v>#REF!</v>
      </c>
      <c r="J75" s="50" t="e">
        <f>VLOOKUP(B75,#REF!,2,0)</f>
        <v>#REF!</v>
      </c>
    </row>
    <row r="76" ht="38.25" spans="1:10">
      <c r="A76" s="53">
        <v>75</v>
      </c>
      <c r="B76" s="56" t="s">
        <v>1298</v>
      </c>
      <c r="C76" s="57">
        <v>1</v>
      </c>
      <c r="D76" s="58" t="s">
        <v>1154</v>
      </c>
      <c r="E76" s="59" t="s">
        <v>1299</v>
      </c>
      <c r="F76" s="58" t="s">
        <v>1140</v>
      </c>
      <c r="G76" s="60" t="e">
        <f ca="1">VLOOKUP(B76,#REF!,6,0)</f>
        <v>#REF!</v>
      </c>
      <c r="J76" s="50" t="e">
        <f>VLOOKUP(B76,#REF!,2,0)</f>
        <v>#REF!</v>
      </c>
    </row>
    <row r="77" ht="38.25" hidden="1" spans="1:10">
      <c r="A77" s="53">
        <v>76</v>
      </c>
      <c r="B77" s="56" t="s">
        <v>1300</v>
      </c>
      <c r="C77" s="57">
        <v>1</v>
      </c>
      <c r="D77" s="58" t="s">
        <v>1168</v>
      </c>
      <c r="E77" s="59" t="s">
        <v>1301</v>
      </c>
      <c r="F77" s="58" t="s">
        <v>1144</v>
      </c>
      <c r="G77" s="60" t="e">
        <f ca="1">VLOOKUP(B77,#REF!,6,0)</f>
        <v>#REF!</v>
      </c>
      <c r="J77" s="50" t="e">
        <f>VLOOKUP(B77,#REF!,2,0)</f>
        <v>#REF!</v>
      </c>
    </row>
    <row r="78" ht="38.25" spans="1:10">
      <c r="A78" s="53">
        <v>77</v>
      </c>
      <c r="B78" s="56" t="s">
        <v>1086</v>
      </c>
      <c r="C78" s="57">
        <v>1</v>
      </c>
      <c r="D78" s="58" t="s">
        <v>1028</v>
      </c>
      <c r="E78" s="59" t="s">
        <v>1302</v>
      </c>
      <c r="F78" s="58" t="s">
        <v>1144</v>
      </c>
      <c r="G78" s="60" t="e">
        <f ca="1">VLOOKUP(B78,#REF!,6,0)</f>
        <v>#REF!</v>
      </c>
      <c r="J78" s="50" t="e">
        <f>VLOOKUP(B78,#REF!,2,0)</f>
        <v>#REF!</v>
      </c>
    </row>
    <row r="79" hidden="1" spans="1:10">
      <c r="A79" s="53">
        <v>78</v>
      </c>
      <c r="B79" s="56" t="s">
        <v>1303</v>
      </c>
      <c r="C79" s="57">
        <v>1</v>
      </c>
      <c r="D79" s="58" t="s">
        <v>1168</v>
      </c>
      <c r="E79" s="59" t="s">
        <v>1304</v>
      </c>
      <c r="F79" s="58" t="s">
        <v>1140</v>
      </c>
      <c r="G79" s="60" t="e">
        <f ca="1">VLOOKUP(B79,#REF!,6,0)</f>
        <v>#REF!</v>
      </c>
      <c r="J79" s="50" t="e">
        <f>VLOOKUP(B79,#REF!,2,0)</f>
        <v>#REF!</v>
      </c>
    </row>
    <row r="80" ht="38.25" spans="1:10">
      <c r="A80" s="53">
        <v>79</v>
      </c>
      <c r="B80" s="56" t="s">
        <v>1042</v>
      </c>
      <c r="C80" s="57">
        <v>1</v>
      </c>
      <c r="D80" s="58" t="s">
        <v>1028</v>
      </c>
      <c r="E80" s="59" t="s">
        <v>1305</v>
      </c>
      <c r="F80" s="58" t="s">
        <v>1140</v>
      </c>
      <c r="G80" s="60" t="e">
        <f ca="1">VLOOKUP(B80,#REF!,6,0)</f>
        <v>#REF!</v>
      </c>
      <c r="J80" s="50" t="e">
        <f>VLOOKUP(B80,#REF!,2,0)</f>
        <v>#REF!</v>
      </c>
    </row>
    <row r="81" ht="63.75" spans="1:10">
      <c r="A81" s="53">
        <v>80</v>
      </c>
      <c r="B81" s="56" t="s">
        <v>1306</v>
      </c>
      <c r="C81" s="57">
        <v>1</v>
      </c>
      <c r="D81" s="58" t="s">
        <v>1181</v>
      </c>
      <c r="E81" s="59" t="s">
        <v>1307</v>
      </c>
      <c r="F81" s="58" t="s">
        <v>1140</v>
      </c>
      <c r="G81" s="60" t="e">
        <f ca="1">VLOOKUP(B81,#REF!,6,0)</f>
        <v>#REF!</v>
      </c>
      <c r="J81" s="50" t="e">
        <f>VLOOKUP(B81,#REF!,2,0)</f>
        <v>#REF!</v>
      </c>
    </row>
    <row r="82" ht="38.25" spans="1:10">
      <c r="A82" s="53">
        <v>81</v>
      </c>
      <c r="B82" s="56" t="s">
        <v>1308</v>
      </c>
      <c r="C82" s="57">
        <v>1</v>
      </c>
      <c r="D82" s="58" t="s">
        <v>1197</v>
      </c>
      <c r="E82" s="59" t="s">
        <v>1309</v>
      </c>
      <c r="F82" s="58" t="s">
        <v>1140</v>
      </c>
      <c r="G82" s="60" t="e">
        <f ca="1">VLOOKUP(B82,#REF!,6,0)</f>
        <v>#REF!</v>
      </c>
      <c r="J82" s="50" t="e">
        <f>VLOOKUP(B82,#REF!,2,0)</f>
        <v>#REF!</v>
      </c>
    </row>
    <row r="83" ht="25.5" spans="1:10">
      <c r="A83" s="53">
        <v>82</v>
      </c>
      <c r="B83" s="56" t="s">
        <v>1310</v>
      </c>
      <c r="C83" s="57">
        <v>1</v>
      </c>
      <c r="D83" s="58" t="s">
        <v>1168</v>
      </c>
      <c r="E83" s="59" t="s">
        <v>1311</v>
      </c>
      <c r="F83" s="58" t="s">
        <v>1140</v>
      </c>
      <c r="G83" s="60" t="e">
        <f ca="1">VLOOKUP(B83,#REF!,6,0)</f>
        <v>#REF!</v>
      </c>
      <c r="J83" s="50" t="e">
        <f>VLOOKUP(B83,#REF!,2,0)</f>
        <v>#REF!</v>
      </c>
    </row>
    <row r="84" ht="38.25" spans="1:10">
      <c r="A84" s="53">
        <v>83</v>
      </c>
      <c r="B84" s="56" t="s">
        <v>1312</v>
      </c>
      <c r="C84" s="57">
        <v>1</v>
      </c>
      <c r="D84" s="58" t="s">
        <v>1138</v>
      </c>
      <c r="E84" s="59" t="s">
        <v>1313</v>
      </c>
      <c r="F84" s="58" t="s">
        <v>1140</v>
      </c>
      <c r="G84" s="60" t="e">
        <f ca="1">VLOOKUP(B84,#REF!,6,0)</f>
        <v>#REF!</v>
      </c>
      <c r="J84" s="50" t="e">
        <f>VLOOKUP(B84,#REF!,2,0)</f>
        <v>#REF!</v>
      </c>
    </row>
    <row r="85" ht="38.25" hidden="1" spans="1:10">
      <c r="A85" s="53">
        <v>84</v>
      </c>
      <c r="B85" s="56" t="s">
        <v>1314</v>
      </c>
      <c r="C85" s="57">
        <v>1</v>
      </c>
      <c r="D85" s="58" t="s">
        <v>1146</v>
      </c>
      <c r="E85" s="59" t="s">
        <v>1315</v>
      </c>
      <c r="F85" s="58" t="s">
        <v>1140</v>
      </c>
      <c r="G85" s="60" t="e">
        <f ca="1">VLOOKUP(B85,#REF!,6,0)</f>
        <v>#REF!</v>
      </c>
      <c r="J85" s="50" t="e">
        <f>VLOOKUP(B85,#REF!,2,0)</f>
        <v>#REF!</v>
      </c>
    </row>
    <row r="86" ht="38.25" spans="1:10">
      <c r="A86" s="53">
        <v>85</v>
      </c>
      <c r="B86" s="56" t="s">
        <v>1129</v>
      </c>
      <c r="C86" s="57">
        <v>1</v>
      </c>
      <c r="D86" s="58" t="s">
        <v>1146</v>
      </c>
      <c r="E86" s="59" t="s">
        <v>1316</v>
      </c>
      <c r="F86" s="58" t="s">
        <v>1140</v>
      </c>
      <c r="G86" s="60" t="e">
        <f ca="1">VLOOKUP(B86,#REF!,6,0)</f>
        <v>#REF!</v>
      </c>
      <c r="J86" s="50" t="e">
        <f>VLOOKUP(B86,#REF!,2,0)</f>
        <v>#REF!</v>
      </c>
    </row>
    <row r="87" ht="51" spans="1:10">
      <c r="A87" s="53">
        <v>86</v>
      </c>
      <c r="B87" s="56" t="s">
        <v>1317</v>
      </c>
      <c r="C87" s="57">
        <v>1</v>
      </c>
      <c r="D87" s="58" t="s">
        <v>1146</v>
      </c>
      <c r="E87" s="59" t="s">
        <v>1318</v>
      </c>
      <c r="F87" s="58" t="s">
        <v>1144</v>
      </c>
      <c r="G87" s="60" t="e">
        <f ca="1">VLOOKUP(B87,#REF!,6,0)</f>
        <v>#REF!</v>
      </c>
      <c r="J87" s="50" t="e">
        <f>VLOOKUP(B87,#REF!,2,0)</f>
        <v>#REF!</v>
      </c>
    </row>
    <row r="88" ht="51" hidden="1" spans="1:10">
      <c r="A88" s="53">
        <v>87</v>
      </c>
      <c r="B88" s="56" t="s">
        <v>1319</v>
      </c>
      <c r="C88" s="57">
        <v>1</v>
      </c>
      <c r="D88" s="58" t="s">
        <v>1168</v>
      </c>
      <c r="E88" s="59" t="s">
        <v>1320</v>
      </c>
      <c r="F88" s="58" t="s">
        <v>1144</v>
      </c>
      <c r="G88" s="60" t="e">
        <f ca="1">VLOOKUP(B88,#REF!,6,0)</f>
        <v>#REF!</v>
      </c>
      <c r="J88" s="50" t="e">
        <f>VLOOKUP(B88,#REF!,2,0)</f>
        <v>#REF!</v>
      </c>
    </row>
    <row r="89" ht="25.5" hidden="1" spans="1:10">
      <c r="A89" s="53">
        <v>88</v>
      </c>
      <c r="B89" s="56" t="s">
        <v>1321</v>
      </c>
      <c r="C89" s="57">
        <v>1</v>
      </c>
      <c r="D89" s="58" t="s">
        <v>1168</v>
      </c>
      <c r="E89" s="59" t="s">
        <v>1322</v>
      </c>
      <c r="F89" s="58" t="s">
        <v>1140</v>
      </c>
      <c r="G89" s="60" t="e">
        <f ca="1">VLOOKUP(B89,#REF!,6,0)</f>
        <v>#REF!</v>
      </c>
      <c r="J89" s="50" t="e">
        <f>VLOOKUP(B89,#REF!,2,0)</f>
        <v>#REF!</v>
      </c>
    </row>
    <row r="90" ht="51" hidden="1" spans="1:10">
      <c r="A90" s="53">
        <v>89</v>
      </c>
      <c r="B90" s="56" t="s">
        <v>1323</v>
      </c>
      <c r="C90" s="57">
        <v>1</v>
      </c>
      <c r="D90" s="58" t="s">
        <v>1168</v>
      </c>
      <c r="E90" s="59" t="s">
        <v>1324</v>
      </c>
      <c r="F90" s="58" t="s">
        <v>1140</v>
      </c>
      <c r="G90" s="60" t="e">
        <f ca="1">VLOOKUP(B90,#REF!,6,0)</f>
        <v>#REF!</v>
      </c>
      <c r="J90" s="50" t="e">
        <f>VLOOKUP(B90,#REF!,2,0)</f>
        <v>#REF!</v>
      </c>
    </row>
    <row r="91" ht="38.25" spans="1:10">
      <c r="A91" s="53">
        <v>90</v>
      </c>
      <c r="B91" s="56" t="s">
        <v>1034</v>
      </c>
      <c r="C91" s="57">
        <v>1</v>
      </c>
      <c r="D91" s="58" t="s">
        <v>1028</v>
      </c>
      <c r="E91" s="59" t="s">
        <v>1325</v>
      </c>
      <c r="F91" s="58" t="s">
        <v>1140</v>
      </c>
      <c r="G91" s="60" t="e">
        <f ca="1">VLOOKUP(B91,#REF!,6,0)</f>
        <v>#REF!</v>
      </c>
      <c r="J91" s="50" t="e">
        <f>VLOOKUP(B91,#REF!,2,0)</f>
        <v>#REF!</v>
      </c>
    </row>
    <row r="92" ht="25.5" spans="1:10">
      <c r="A92" s="53">
        <v>91</v>
      </c>
      <c r="B92" s="56" t="s">
        <v>1326</v>
      </c>
      <c r="C92" s="57">
        <v>1</v>
      </c>
      <c r="D92" s="58" t="s">
        <v>1168</v>
      </c>
      <c r="E92" s="59" t="s">
        <v>1327</v>
      </c>
      <c r="F92" s="58" t="s">
        <v>1140</v>
      </c>
      <c r="G92" s="60" t="e">
        <f ca="1">VLOOKUP(B92,#REF!,6,0)</f>
        <v>#REF!</v>
      </c>
      <c r="J92" s="50" t="e">
        <f>VLOOKUP(B92,#REF!,2,0)</f>
        <v>#REF!</v>
      </c>
    </row>
    <row r="93" ht="25.5" hidden="1" spans="1:10">
      <c r="A93" s="53">
        <v>92</v>
      </c>
      <c r="B93" s="56" t="s">
        <v>1328</v>
      </c>
      <c r="C93" s="57">
        <v>1</v>
      </c>
      <c r="D93" s="58" t="s">
        <v>1197</v>
      </c>
      <c r="E93" s="59" t="s">
        <v>1329</v>
      </c>
      <c r="F93" s="58" t="s">
        <v>1140</v>
      </c>
      <c r="G93" s="60" t="e">
        <f ca="1">VLOOKUP(B93,#REF!,6,0)</f>
        <v>#REF!</v>
      </c>
      <c r="J93" s="50" t="e">
        <f>VLOOKUP(B93,#REF!,2,0)</f>
        <v>#REF!</v>
      </c>
    </row>
    <row r="94" ht="38.25" spans="1:10">
      <c r="A94" s="53">
        <v>93</v>
      </c>
      <c r="B94" s="56" t="s">
        <v>1330</v>
      </c>
      <c r="C94" s="57">
        <v>1</v>
      </c>
      <c r="D94" s="58" t="s">
        <v>1168</v>
      </c>
      <c r="E94" s="59" t="s">
        <v>1331</v>
      </c>
      <c r="F94" s="58" t="s">
        <v>1140</v>
      </c>
      <c r="G94" s="60" t="e">
        <f ca="1">VLOOKUP(B94,#REF!,6,0)</f>
        <v>#REF!</v>
      </c>
      <c r="J94" s="50" t="e">
        <f>VLOOKUP(B94,#REF!,2,0)</f>
        <v>#REF!</v>
      </c>
    </row>
    <row r="95" ht="51" hidden="1" spans="1:10">
      <c r="A95" s="53">
        <v>94</v>
      </c>
      <c r="B95" s="56" t="s">
        <v>1332</v>
      </c>
      <c r="C95" s="57">
        <v>1</v>
      </c>
      <c r="D95" s="58" t="s">
        <v>1168</v>
      </c>
      <c r="E95" s="59" t="s">
        <v>1333</v>
      </c>
      <c r="F95" s="58" t="s">
        <v>1140</v>
      </c>
      <c r="G95" s="60" t="e">
        <f ca="1">VLOOKUP(B95,#REF!,6,0)</f>
        <v>#REF!</v>
      </c>
      <c r="J95" s="50" t="e">
        <f>VLOOKUP(B95,#REF!,2,0)</f>
        <v>#REF!</v>
      </c>
    </row>
    <row r="96" ht="38.25" hidden="1" spans="1:10">
      <c r="A96" s="53">
        <v>95</v>
      </c>
      <c r="B96" s="56" t="s">
        <v>1334</v>
      </c>
      <c r="C96" s="57">
        <v>1</v>
      </c>
      <c r="D96" s="58" t="s">
        <v>1142</v>
      </c>
      <c r="E96" s="59" t="s">
        <v>1335</v>
      </c>
      <c r="F96" s="58" t="s">
        <v>1140</v>
      </c>
      <c r="G96" s="60" t="e">
        <f ca="1">VLOOKUP(B96,#REF!,6,0)</f>
        <v>#REF!</v>
      </c>
      <c r="J96" s="50" t="e">
        <f>VLOOKUP(B96,#REF!,2,0)</f>
        <v>#REF!</v>
      </c>
    </row>
    <row r="97" ht="38.25" spans="1:10">
      <c r="A97" s="53">
        <v>96</v>
      </c>
      <c r="B97" s="56" t="s">
        <v>1336</v>
      </c>
      <c r="C97" s="57">
        <v>1</v>
      </c>
      <c r="D97" s="58" t="s">
        <v>1168</v>
      </c>
      <c r="E97" s="59" t="s">
        <v>1337</v>
      </c>
      <c r="F97" s="58" t="s">
        <v>1140</v>
      </c>
      <c r="G97" s="60" t="e">
        <f ca="1">VLOOKUP(B97,#REF!,6,0)</f>
        <v>#REF!</v>
      </c>
      <c r="J97" s="50" t="e">
        <f>VLOOKUP(B97,#REF!,2,0)</f>
        <v>#REF!</v>
      </c>
    </row>
    <row r="98" ht="38.25" spans="1:10">
      <c r="A98" s="53">
        <v>97</v>
      </c>
      <c r="B98" s="56" t="s">
        <v>1338</v>
      </c>
      <c r="C98" s="57">
        <v>1</v>
      </c>
      <c r="D98" s="58" t="s">
        <v>1138</v>
      </c>
      <c r="E98" s="59" t="s">
        <v>1339</v>
      </c>
      <c r="F98" s="58" t="s">
        <v>1140</v>
      </c>
      <c r="G98" s="60" t="e">
        <f ca="1">VLOOKUP(B98,#REF!,6,0)</f>
        <v>#REF!</v>
      </c>
      <c r="J98" s="50" t="e">
        <f>VLOOKUP(B98,#REF!,2,0)</f>
        <v>#REF!</v>
      </c>
    </row>
    <row r="99" ht="38.25" spans="1:10">
      <c r="A99" s="53">
        <v>98</v>
      </c>
      <c r="B99" s="56" t="s">
        <v>1340</v>
      </c>
      <c r="C99" s="57">
        <v>1</v>
      </c>
      <c r="D99" s="58" t="s">
        <v>1146</v>
      </c>
      <c r="E99" s="59" t="s">
        <v>1341</v>
      </c>
      <c r="F99" s="58" t="s">
        <v>1140</v>
      </c>
      <c r="G99" s="60" t="e">
        <f ca="1">VLOOKUP(B99,#REF!,6,0)</f>
        <v>#REF!</v>
      </c>
      <c r="J99" s="50" t="e">
        <f>VLOOKUP(B99,#REF!,2,0)</f>
        <v>#REF!</v>
      </c>
    </row>
    <row r="100" ht="25.5" hidden="1" spans="1:10">
      <c r="A100" s="53">
        <v>99</v>
      </c>
      <c r="B100" s="56" t="s">
        <v>1342</v>
      </c>
      <c r="C100" s="57">
        <v>1</v>
      </c>
      <c r="D100" s="58" t="s">
        <v>1154</v>
      </c>
      <c r="E100" s="59" t="s">
        <v>1343</v>
      </c>
      <c r="F100" s="58" t="s">
        <v>1140</v>
      </c>
      <c r="G100" s="60" t="e">
        <f ca="1">VLOOKUP(B100,#REF!,6,0)</f>
        <v>#REF!</v>
      </c>
      <c r="J100" s="50" t="e">
        <f>VLOOKUP(B100,#REF!,2,0)</f>
        <v>#REF!</v>
      </c>
    </row>
    <row r="101" ht="38.25" spans="1:10">
      <c r="A101" s="53">
        <v>100</v>
      </c>
      <c r="B101" s="56" t="s">
        <v>1344</v>
      </c>
      <c r="C101" s="57">
        <v>1</v>
      </c>
      <c r="D101" s="58" t="s">
        <v>1154</v>
      </c>
      <c r="E101" s="59" t="s">
        <v>1345</v>
      </c>
      <c r="F101" s="58" t="s">
        <v>1140</v>
      </c>
      <c r="G101" s="60" t="e">
        <f ca="1">VLOOKUP(B101,#REF!,6,0)</f>
        <v>#REF!</v>
      </c>
      <c r="J101" s="50" t="e">
        <f>VLOOKUP(B101,#REF!,2,0)</f>
        <v>#REF!</v>
      </c>
    </row>
    <row r="102" ht="25.5" spans="1:10">
      <c r="A102" s="53">
        <v>101</v>
      </c>
      <c r="B102" s="56" t="s">
        <v>1346</v>
      </c>
      <c r="C102" s="57">
        <v>1</v>
      </c>
      <c r="D102" s="58" t="s">
        <v>1181</v>
      </c>
      <c r="E102" s="59" t="s">
        <v>1347</v>
      </c>
      <c r="F102" s="58" t="s">
        <v>1140</v>
      </c>
      <c r="G102" s="60" t="e">
        <f ca="1">VLOOKUP(B102,#REF!,6,0)</f>
        <v>#REF!</v>
      </c>
      <c r="J102" s="50" t="e">
        <f>VLOOKUP(B102,#REF!,2,0)</f>
        <v>#REF!</v>
      </c>
    </row>
    <row r="103" ht="25.5" spans="1:10">
      <c r="A103" s="53">
        <v>102</v>
      </c>
      <c r="B103" s="56" t="s">
        <v>1348</v>
      </c>
      <c r="C103" s="57">
        <v>1</v>
      </c>
      <c r="D103" s="58" t="s">
        <v>1157</v>
      </c>
      <c r="E103" s="59" t="s">
        <v>1349</v>
      </c>
      <c r="F103" s="58" t="s">
        <v>1140</v>
      </c>
      <c r="G103" s="60" t="e">
        <f ca="1">VLOOKUP(B103,#REF!,6,0)</f>
        <v>#REF!</v>
      </c>
      <c r="J103" s="50" t="e">
        <f>VLOOKUP(B103,#REF!,2,0)</f>
        <v>#REF!</v>
      </c>
    </row>
    <row r="104" ht="25.5" spans="1:10">
      <c r="A104" s="53">
        <v>103</v>
      </c>
      <c r="B104" s="56" t="s">
        <v>1350</v>
      </c>
      <c r="C104" s="57">
        <v>1</v>
      </c>
      <c r="D104" s="58" t="s">
        <v>1154</v>
      </c>
      <c r="E104" s="59" t="s">
        <v>1351</v>
      </c>
      <c r="F104" s="58" t="s">
        <v>1140</v>
      </c>
      <c r="G104" s="60" t="e">
        <f ca="1">VLOOKUP(B104,#REF!,6,0)</f>
        <v>#REF!</v>
      </c>
      <c r="J104" s="50" t="e">
        <f>VLOOKUP(B104,#REF!,2,0)</f>
        <v>#REF!</v>
      </c>
    </row>
    <row r="105" ht="38.25" spans="1:10">
      <c r="A105" s="53">
        <v>104</v>
      </c>
      <c r="B105" s="56" t="s">
        <v>1352</v>
      </c>
      <c r="C105" s="57">
        <v>1</v>
      </c>
      <c r="D105" s="58" t="s">
        <v>1146</v>
      </c>
      <c r="E105" s="59" t="s">
        <v>1353</v>
      </c>
      <c r="F105" s="58" t="s">
        <v>1140</v>
      </c>
      <c r="G105" s="60" t="e">
        <f ca="1">VLOOKUP(B105,#REF!,6,0)</f>
        <v>#REF!</v>
      </c>
      <c r="J105" s="50" t="e">
        <f>VLOOKUP(B105,#REF!,2,0)</f>
        <v>#REF!</v>
      </c>
    </row>
    <row r="106" ht="38.25" spans="1:10">
      <c r="A106" s="53">
        <v>105</v>
      </c>
      <c r="B106" s="56" t="s">
        <v>1354</v>
      </c>
      <c r="C106" s="57">
        <v>1</v>
      </c>
      <c r="D106" s="58" t="s">
        <v>1146</v>
      </c>
      <c r="E106" s="59" t="s">
        <v>1355</v>
      </c>
      <c r="F106" s="58" t="s">
        <v>1140</v>
      </c>
      <c r="G106" s="60" t="e">
        <f ca="1">VLOOKUP(B106,#REF!,6,0)</f>
        <v>#REF!</v>
      </c>
      <c r="J106" s="50" t="e">
        <f>VLOOKUP(B106,#REF!,2,0)</f>
        <v>#REF!</v>
      </c>
    </row>
    <row r="132" spans="6:6">
      <c r="F132" s="51">
        <f>105-23</f>
        <v>82</v>
      </c>
    </row>
  </sheetData>
  <autoFilter ref="B1:K106">
    <filterColumn colId="8">
      <customFilters>
        <customFilter operator="equal" val="1"/>
      </customFilters>
    </filterColumn>
    <extLst/>
  </autoFilter>
  <conditionalFormatting sqref="B3:B106">
    <cfRule type="duplicateValues" dxfId="0" priority="2"/>
  </conditionalFormatting>
  <conditionalFormatting sqref="B2:C2 C3:C106"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opLeftCell="B1" workbookViewId="0">
      <selection activeCell="M14" sqref="M14"/>
    </sheetView>
  </sheetViews>
  <sheetFormatPr defaultColWidth="9.05833333333333" defaultRowHeight="12"/>
  <cols>
    <col min="1" max="1" width="4.14166666666667" style="28" customWidth="1"/>
    <col min="2" max="2" width="20.4416666666667" style="29" customWidth="1"/>
    <col min="3" max="3" width="8.40833333333333" style="30" hidden="1" customWidth="1"/>
    <col min="4" max="6" width="6.6" style="30" customWidth="1"/>
    <col min="7" max="7" width="15.2666666666667" style="30" customWidth="1"/>
    <col min="8" max="8" width="12.55" style="30" customWidth="1"/>
    <col min="9" max="9" width="6.725" style="29" hidden="1" customWidth="1"/>
    <col min="10" max="10" width="6.725" style="30" hidden="1" customWidth="1"/>
    <col min="11" max="11" width="6.99166666666667" style="30" hidden="1" customWidth="1"/>
    <col min="12" max="12" width="7.11666666666667" style="30" hidden="1" customWidth="1"/>
    <col min="13" max="13" width="28.4666666666667" style="30" customWidth="1"/>
    <col min="14" max="16384" width="9.05833333333333" style="30"/>
  </cols>
  <sheetData>
    <row r="1" ht="20.25" spans="1:13">
      <c r="A1" s="31" t="s">
        <v>1356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24" spans="1:13">
      <c r="A2" s="32" t="s">
        <v>1357</v>
      </c>
      <c r="B2" s="33" t="s">
        <v>1358</v>
      </c>
      <c r="C2" s="34"/>
      <c r="D2" s="35"/>
      <c r="E2" s="34"/>
      <c r="F2" s="34"/>
      <c r="G2" s="34"/>
      <c r="H2" s="34"/>
      <c r="I2" s="33"/>
      <c r="J2" s="34"/>
      <c r="K2" s="34"/>
      <c r="L2" s="33" t="s">
        <v>1359</v>
      </c>
      <c r="M2" s="33" t="s">
        <v>1360</v>
      </c>
    </row>
    <row r="3" spans="1:13">
      <c r="A3" s="36">
        <v>1</v>
      </c>
      <c r="B3" s="37" t="s">
        <v>1361</v>
      </c>
      <c r="C3" s="38"/>
      <c r="D3" s="39"/>
      <c r="E3" s="38"/>
      <c r="F3" s="38"/>
      <c r="G3" s="38"/>
      <c r="H3" s="38"/>
      <c r="I3" s="46"/>
      <c r="J3" s="38"/>
      <c r="K3" s="38"/>
      <c r="L3" s="46"/>
      <c r="M3" s="38" t="s">
        <v>1362</v>
      </c>
    </row>
    <row r="4" ht="24" spans="1:13">
      <c r="A4" s="36">
        <v>2</v>
      </c>
      <c r="B4" s="37" t="s">
        <v>1363</v>
      </c>
      <c r="C4" s="38"/>
      <c r="D4" s="39"/>
      <c r="E4" s="38"/>
      <c r="F4" s="38"/>
      <c r="G4" s="38"/>
      <c r="H4" s="38"/>
      <c r="I4" s="46"/>
      <c r="J4" s="38"/>
      <c r="K4" s="38"/>
      <c r="L4" s="46"/>
      <c r="M4" s="38" t="s">
        <v>1364</v>
      </c>
    </row>
    <row r="5" spans="1:13">
      <c r="A5" s="36">
        <v>3</v>
      </c>
      <c r="B5" s="37" t="s">
        <v>1365</v>
      </c>
      <c r="C5" s="38"/>
      <c r="D5" s="39"/>
      <c r="E5" s="38"/>
      <c r="F5" s="38"/>
      <c r="G5" s="38"/>
      <c r="H5" s="38"/>
      <c r="I5" s="46"/>
      <c r="J5" s="38"/>
      <c r="K5" s="38"/>
      <c r="L5" s="46"/>
      <c r="M5" s="38" t="s">
        <v>1366</v>
      </c>
    </row>
    <row r="6" spans="1:13">
      <c r="A6" s="36">
        <v>4</v>
      </c>
      <c r="B6" s="37" t="s">
        <v>1367</v>
      </c>
      <c r="C6" s="38"/>
      <c r="D6" s="39"/>
      <c r="E6" s="38"/>
      <c r="F6" s="38"/>
      <c r="G6" s="38"/>
      <c r="H6" s="38"/>
      <c r="I6" s="46"/>
      <c r="J6" s="38"/>
      <c r="K6" s="38"/>
      <c r="L6" s="46"/>
      <c r="M6" s="38" t="s">
        <v>1368</v>
      </c>
    </row>
    <row r="7" spans="1:13">
      <c r="A7" s="36">
        <v>5</v>
      </c>
      <c r="B7" s="37" t="s">
        <v>1369</v>
      </c>
      <c r="C7" s="38"/>
      <c r="D7" s="39"/>
      <c r="E7" s="38"/>
      <c r="F7" s="38"/>
      <c r="G7" s="38"/>
      <c r="H7" s="38"/>
      <c r="I7" s="46"/>
      <c r="J7" s="38"/>
      <c r="K7" s="38"/>
      <c r="L7" s="46"/>
      <c r="M7" s="48" t="s">
        <v>1370</v>
      </c>
    </row>
    <row r="8" spans="1:13">
      <c r="A8" s="36">
        <v>6</v>
      </c>
      <c r="B8" s="37" t="s">
        <v>1371</v>
      </c>
      <c r="C8" s="38"/>
      <c r="D8" s="39"/>
      <c r="E8" s="38"/>
      <c r="F8" s="38"/>
      <c r="G8" s="38"/>
      <c r="H8" s="38"/>
      <c r="I8" s="46"/>
      <c r="J8" s="38"/>
      <c r="K8" s="38"/>
      <c r="L8" s="46"/>
      <c r="M8" s="48"/>
    </row>
    <row r="9" spans="1:13">
      <c r="A9" s="36">
        <v>7</v>
      </c>
      <c r="B9" s="37" t="s">
        <v>1372</v>
      </c>
      <c r="C9" s="38"/>
      <c r="D9" s="39"/>
      <c r="E9" s="38"/>
      <c r="F9" s="38"/>
      <c r="G9" s="38"/>
      <c r="H9" s="38"/>
      <c r="I9" s="46"/>
      <c r="J9" s="38"/>
      <c r="K9" s="38"/>
      <c r="L9" s="46"/>
      <c r="M9" s="48"/>
    </row>
    <row r="10" ht="24" spans="1:13">
      <c r="A10" s="32" t="s">
        <v>1373</v>
      </c>
      <c r="B10" s="33" t="s">
        <v>1374</v>
      </c>
      <c r="C10" s="33" t="s">
        <v>1375</v>
      </c>
      <c r="D10" s="35" t="s">
        <v>1376</v>
      </c>
      <c r="E10" s="33" t="s">
        <v>1377</v>
      </c>
      <c r="F10" s="33" t="s">
        <v>1378</v>
      </c>
      <c r="G10" s="33" t="s">
        <v>1379</v>
      </c>
      <c r="H10" s="33"/>
      <c r="I10" s="33" t="s">
        <v>1380</v>
      </c>
      <c r="J10" s="33" t="s">
        <v>1381</v>
      </c>
      <c r="K10" s="33" t="s">
        <v>1359</v>
      </c>
      <c r="L10" s="33" t="s">
        <v>1359</v>
      </c>
      <c r="M10" s="33" t="s">
        <v>1382</v>
      </c>
    </row>
    <row r="11" ht="24" spans="1:13">
      <c r="A11" s="36">
        <v>1</v>
      </c>
      <c r="B11" s="39" t="s">
        <v>1383</v>
      </c>
      <c r="C11" s="39">
        <v>4918.47</v>
      </c>
      <c r="D11" s="40">
        <v>3</v>
      </c>
      <c r="E11" s="40">
        <v>9</v>
      </c>
      <c r="F11" s="40">
        <v>3</v>
      </c>
      <c r="G11" s="39"/>
      <c r="H11" s="39"/>
      <c r="I11" s="46"/>
      <c r="J11" s="39"/>
      <c r="K11" s="39"/>
      <c r="L11" s="39"/>
      <c r="M11" s="38" t="s">
        <v>1384</v>
      </c>
    </row>
    <row r="12" ht="48" spans="1:13">
      <c r="A12" s="36">
        <v>2</v>
      </c>
      <c r="B12" s="39" t="s">
        <v>1385</v>
      </c>
      <c r="C12" s="39">
        <v>33</v>
      </c>
      <c r="D12" s="40">
        <v>10</v>
      </c>
      <c r="E12" s="40">
        <v>25</v>
      </c>
      <c r="F12" s="40">
        <v>0</v>
      </c>
      <c r="G12" s="41" t="s">
        <v>1386</v>
      </c>
      <c r="H12" s="41" t="s">
        <v>1387</v>
      </c>
      <c r="I12" s="46">
        <v>20</v>
      </c>
      <c r="J12" s="39">
        <f>20+(50-20)*((C12/100-F12)/(E12-F12))</f>
        <v>20.396</v>
      </c>
      <c r="K12" s="39">
        <f>IF(J12&lt;20,0,IF(J12&gt;50,50,J12))</f>
        <v>20.396</v>
      </c>
      <c r="L12" s="39">
        <f>I12+(C12/100-F12)*100*0.375</f>
        <v>32.375</v>
      </c>
      <c r="M12" s="38" t="s">
        <v>1388</v>
      </c>
    </row>
    <row r="13" ht="48" spans="1:13">
      <c r="A13" s="36">
        <v>3</v>
      </c>
      <c r="B13" s="39" t="s">
        <v>1389</v>
      </c>
      <c r="C13" s="39">
        <v>27.83</v>
      </c>
      <c r="D13" s="40">
        <v>1</v>
      </c>
      <c r="E13" s="40">
        <v>15</v>
      </c>
      <c r="F13" s="40">
        <v>0</v>
      </c>
      <c r="G13" s="41" t="s">
        <v>1390</v>
      </c>
      <c r="H13" s="41" t="s">
        <v>1391</v>
      </c>
      <c r="I13" s="46">
        <v>0</v>
      </c>
      <c r="J13" s="39">
        <f>(5-0)*((C13/100-F13)/(E13-F13))</f>
        <v>0.0927666666666667</v>
      </c>
      <c r="K13" s="39">
        <f>IF(J13&lt;0,0,IF(J13&gt;5,5,J13))</f>
        <v>0.0927666666666667</v>
      </c>
      <c r="L13" s="39">
        <f>(C13/100-F13)*100*0.013157</f>
        <v>0.36615931</v>
      </c>
      <c r="M13" s="38" t="s">
        <v>1392</v>
      </c>
    </row>
    <row r="14" ht="24" spans="1:13">
      <c r="A14" s="32" t="s">
        <v>1393</v>
      </c>
      <c r="B14" s="33" t="s">
        <v>1394</v>
      </c>
      <c r="C14" s="33" t="s">
        <v>1375</v>
      </c>
      <c r="D14" s="35" t="s">
        <v>1376</v>
      </c>
      <c r="E14" s="33" t="s">
        <v>1377</v>
      </c>
      <c r="F14" s="33" t="s">
        <v>1378</v>
      </c>
      <c r="G14" s="33" t="s">
        <v>1379</v>
      </c>
      <c r="H14" s="33"/>
      <c r="I14" s="33" t="s">
        <v>1380</v>
      </c>
      <c r="J14" s="33" t="s">
        <v>1381</v>
      </c>
      <c r="K14" s="33" t="s">
        <v>1359</v>
      </c>
      <c r="L14" s="33" t="s">
        <v>1359</v>
      </c>
      <c r="M14" s="33" t="s">
        <v>1382</v>
      </c>
    </row>
    <row r="15" ht="24" spans="1:13">
      <c r="A15" s="36">
        <v>8</v>
      </c>
      <c r="B15" s="39" t="s">
        <v>1395</v>
      </c>
      <c r="C15" s="39">
        <v>16.05</v>
      </c>
      <c r="D15" s="40">
        <v>2</v>
      </c>
      <c r="E15" s="40">
        <v>6</v>
      </c>
      <c r="F15" s="40">
        <v>0</v>
      </c>
      <c r="G15" s="39"/>
      <c r="H15" s="39"/>
      <c r="I15" s="46"/>
      <c r="J15" s="39"/>
      <c r="K15" s="39"/>
      <c r="L15" s="39"/>
      <c r="M15" s="48" t="s">
        <v>1396</v>
      </c>
    </row>
    <row r="16" ht="24" spans="1:13">
      <c r="A16" s="36">
        <v>9</v>
      </c>
      <c r="B16" s="42" t="s">
        <v>1397</v>
      </c>
      <c r="C16" s="39">
        <v>20.34</v>
      </c>
      <c r="D16" s="40">
        <v>1</v>
      </c>
      <c r="E16" s="40">
        <v>3</v>
      </c>
      <c r="F16" s="40">
        <v>1</v>
      </c>
      <c r="G16" s="39"/>
      <c r="H16" s="39"/>
      <c r="I16" s="46"/>
      <c r="J16" s="39"/>
      <c r="K16" s="39"/>
      <c r="L16" s="39"/>
      <c r="M16" s="38" t="s">
        <v>1398</v>
      </c>
    </row>
    <row r="17" spans="1:13">
      <c r="A17" s="36">
        <v>10</v>
      </c>
      <c r="B17" s="39" t="s">
        <v>1399</v>
      </c>
      <c r="C17" s="39">
        <v>1</v>
      </c>
      <c r="D17" s="40">
        <v>1</v>
      </c>
      <c r="E17" s="40">
        <v>4</v>
      </c>
      <c r="F17" s="40">
        <v>0</v>
      </c>
      <c r="G17" s="39"/>
      <c r="H17" s="39"/>
      <c r="I17" s="46"/>
      <c r="J17" s="39"/>
      <c r="K17" s="39"/>
      <c r="L17" s="39"/>
      <c r="M17" s="38" t="s">
        <v>1400</v>
      </c>
    </row>
    <row r="18" ht="24" spans="1:13">
      <c r="A18" s="36">
        <v>11</v>
      </c>
      <c r="B18" s="39" t="s">
        <v>1401</v>
      </c>
      <c r="C18" s="39">
        <v>0</v>
      </c>
      <c r="D18" s="40">
        <v>3</v>
      </c>
      <c r="E18" s="40">
        <v>9</v>
      </c>
      <c r="F18" s="40">
        <v>0</v>
      </c>
      <c r="G18" s="39"/>
      <c r="H18" s="39"/>
      <c r="I18" s="46"/>
      <c r="J18" s="39"/>
      <c r="K18" s="39"/>
      <c r="L18" s="39"/>
      <c r="M18" s="38" t="s">
        <v>1402</v>
      </c>
    </row>
    <row r="19" ht="24" spans="1:13">
      <c r="A19" s="36">
        <v>12</v>
      </c>
      <c r="B19" s="39" t="s">
        <v>1403</v>
      </c>
      <c r="C19" s="39">
        <v>18</v>
      </c>
      <c r="D19" s="40">
        <v>2</v>
      </c>
      <c r="E19" s="40">
        <v>6</v>
      </c>
      <c r="F19" s="40">
        <v>0</v>
      </c>
      <c r="G19" s="39"/>
      <c r="H19" s="39"/>
      <c r="I19" s="46"/>
      <c r="J19" s="39"/>
      <c r="K19" s="39"/>
      <c r="L19" s="39"/>
      <c r="M19" s="38" t="s">
        <v>1404</v>
      </c>
    </row>
    <row r="20" ht="24" spans="1:13">
      <c r="A20" s="36">
        <v>13</v>
      </c>
      <c r="B20" s="42" t="s">
        <v>1405</v>
      </c>
      <c r="C20" s="39">
        <v>0</v>
      </c>
      <c r="D20" s="40">
        <v>1</v>
      </c>
      <c r="E20" s="40">
        <v>3</v>
      </c>
      <c r="F20" s="40">
        <v>0</v>
      </c>
      <c r="G20" s="39"/>
      <c r="H20" s="39"/>
      <c r="I20" s="46"/>
      <c r="J20" s="39"/>
      <c r="K20" s="39"/>
      <c r="L20" s="39"/>
      <c r="M20" s="38" t="s">
        <v>1406</v>
      </c>
    </row>
    <row r="21" ht="24" spans="1:13">
      <c r="A21" s="36">
        <v>14</v>
      </c>
      <c r="B21" s="42" t="s">
        <v>1407</v>
      </c>
      <c r="C21" s="39">
        <v>0</v>
      </c>
      <c r="D21" s="40">
        <v>1</v>
      </c>
      <c r="E21" s="40">
        <v>3</v>
      </c>
      <c r="F21" s="40">
        <v>0</v>
      </c>
      <c r="G21" s="39"/>
      <c r="H21" s="39"/>
      <c r="I21" s="46"/>
      <c r="J21" s="39"/>
      <c r="K21" s="39"/>
      <c r="L21" s="39"/>
      <c r="M21" s="38" t="s">
        <v>1408</v>
      </c>
    </row>
    <row r="22" ht="24" spans="1:13">
      <c r="A22" s="36">
        <v>15</v>
      </c>
      <c r="B22" s="42" t="s">
        <v>1409</v>
      </c>
      <c r="C22" s="39">
        <v>1</v>
      </c>
      <c r="D22" s="40">
        <v>1</v>
      </c>
      <c r="E22" s="40">
        <v>3</v>
      </c>
      <c r="F22" s="40">
        <v>0</v>
      </c>
      <c r="G22" s="39"/>
      <c r="H22" s="39"/>
      <c r="I22" s="46"/>
      <c r="J22" s="39"/>
      <c r="K22" s="39"/>
      <c r="L22" s="39"/>
      <c r="M22" s="38" t="s">
        <v>1408</v>
      </c>
    </row>
    <row r="23" ht="24" spans="1:13">
      <c r="A23" s="36">
        <v>16</v>
      </c>
      <c r="B23" s="42" t="s">
        <v>1410</v>
      </c>
      <c r="C23" s="39">
        <v>0</v>
      </c>
      <c r="D23" s="40">
        <v>1</v>
      </c>
      <c r="E23" s="40">
        <v>1</v>
      </c>
      <c r="F23" s="40">
        <v>0</v>
      </c>
      <c r="G23" s="39"/>
      <c r="H23" s="39"/>
      <c r="I23" s="46"/>
      <c r="J23" s="39"/>
      <c r="K23" s="39"/>
      <c r="L23" s="39"/>
      <c r="M23" s="38" t="s">
        <v>1411</v>
      </c>
    </row>
    <row r="24" ht="24" spans="1:13">
      <c r="A24" s="36">
        <v>2</v>
      </c>
      <c r="B24" s="42" t="s">
        <v>1412</v>
      </c>
      <c r="C24" s="39" t="s">
        <v>1041</v>
      </c>
      <c r="D24" s="40">
        <v>1</v>
      </c>
      <c r="E24" s="40">
        <v>3</v>
      </c>
      <c r="F24" s="40">
        <v>0</v>
      </c>
      <c r="G24" s="39"/>
      <c r="H24" s="39"/>
      <c r="I24" s="46"/>
      <c r="J24" s="39"/>
      <c r="K24" s="39"/>
      <c r="L24" s="39"/>
      <c r="M24" s="38" t="s">
        <v>1413</v>
      </c>
    </row>
    <row r="25" spans="1:13">
      <c r="A25" s="36"/>
      <c r="B25" s="39" t="s">
        <v>1414</v>
      </c>
      <c r="C25" s="38"/>
      <c r="D25" s="40"/>
      <c r="E25" s="36">
        <f>SUM(E11:E24)</f>
        <v>90</v>
      </c>
      <c r="F25" s="43"/>
      <c r="G25" s="38"/>
      <c r="H25" s="38"/>
      <c r="I25" s="46"/>
      <c r="J25" s="38"/>
      <c r="K25" s="38"/>
      <c r="L25" s="38"/>
      <c r="M25" s="38"/>
    </row>
    <row r="26" spans="1:13">
      <c r="A26" s="32" t="s">
        <v>1415</v>
      </c>
      <c r="B26" s="33" t="s">
        <v>1416</v>
      </c>
      <c r="C26" s="34"/>
      <c r="D26" s="44"/>
      <c r="E26" s="32">
        <v>10</v>
      </c>
      <c r="F26" s="45"/>
      <c r="G26" s="34"/>
      <c r="H26" s="34"/>
      <c r="I26" s="33"/>
      <c r="J26" s="34"/>
      <c r="K26" s="34"/>
      <c r="L26" s="34"/>
      <c r="M26" s="34"/>
    </row>
    <row r="27" spans="1:13">
      <c r="A27" s="36">
        <v>1</v>
      </c>
      <c r="B27" s="29" t="s">
        <v>1417</v>
      </c>
      <c r="C27" s="38"/>
      <c r="D27" s="40">
        <v>5</v>
      </c>
      <c r="E27" s="40">
        <v>5</v>
      </c>
      <c r="F27" s="40">
        <v>0</v>
      </c>
      <c r="G27" s="38"/>
      <c r="H27" s="38"/>
      <c r="I27" s="46"/>
      <c r="J27" s="38"/>
      <c r="K27" s="38"/>
      <c r="L27" s="38"/>
      <c r="M27" s="38"/>
    </row>
    <row r="28" spans="1:13">
      <c r="A28" s="36">
        <v>2</v>
      </c>
      <c r="B28" s="46" t="s">
        <v>1418</v>
      </c>
      <c r="C28" s="38"/>
      <c r="D28" s="40">
        <v>5</v>
      </c>
      <c r="E28" s="40">
        <v>5</v>
      </c>
      <c r="F28" s="40">
        <v>0</v>
      </c>
      <c r="G28" s="38"/>
      <c r="H28" s="38"/>
      <c r="I28" s="46"/>
      <c r="J28" s="38"/>
      <c r="K28" s="38"/>
      <c r="L28" s="38"/>
      <c r="M28" s="38"/>
    </row>
    <row r="29" spans="1:13">
      <c r="A29" s="32"/>
      <c r="B29" s="33" t="s">
        <v>1419</v>
      </c>
      <c r="C29" s="34"/>
      <c r="D29" s="35"/>
      <c r="E29" s="32">
        <v>100</v>
      </c>
      <c r="F29" s="34"/>
      <c r="G29" s="34"/>
      <c r="H29" s="34"/>
      <c r="I29" s="33"/>
      <c r="J29" s="34"/>
      <c r="K29" s="34"/>
      <c r="L29" s="34"/>
      <c r="M29" s="34"/>
    </row>
    <row r="30" spans="1:13">
      <c r="A30" s="47" t="s">
        <v>1420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</sheetData>
  <mergeCells count="5">
    <mergeCell ref="A1:M1"/>
    <mergeCell ref="G10:H10"/>
    <mergeCell ref="G14:H14"/>
    <mergeCell ref="A30:M30"/>
    <mergeCell ref="M7:M9"/>
  </mergeCells>
  <printOptions horizontalCentered="1" verticalCentered="1"/>
  <pageMargins left="0.0777777777777778" right="0.0777777777777778" top="0.357638888888889" bottom="0.160416666666667" header="0.297916666666667" footer="0.297916666666667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363"/>
  <sheetViews>
    <sheetView workbookViewId="0">
      <selection activeCell="E2" sqref="E2:E346"/>
    </sheetView>
  </sheetViews>
  <sheetFormatPr defaultColWidth="9.05833333333333" defaultRowHeight="13.5" outlineLevelCol="5"/>
  <cols>
    <col min="1" max="1" width="5.05" customWidth="1"/>
    <col min="2" max="2" width="34.8083333333333" customWidth="1"/>
    <col min="3" max="3" width="19.4083333333333" customWidth="1"/>
    <col min="4" max="4" width="20.575" customWidth="1"/>
    <col min="5" max="5" width="17.3416666666667" style="14" customWidth="1"/>
    <col min="6" max="6" width="20.3166666666667" customWidth="1"/>
  </cols>
  <sheetData>
    <row r="1" spans="1:6">
      <c r="A1" s="15" t="s">
        <v>1421</v>
      </c>
      <c r="B1" s="16" t="s">
        <v>45</v>
      </c>
      <c r="C1" s="17" t="s">
        <v>1422</v>
      </c>
      <c r="D1" s="17" t="s">
        <v>1423</v>
      </c>
      <c r="E1" s="18" t="s">
        <v>1424</v>
      </c>
      <c r="F1" s="18" t="s">
        <v>1425</v>
      </c>
    </row>
    <row r="2" spans="1:6">
      <c r="A2" s="19">
        <v>1</v>
      </c>
      <c r="B2" s="19" t="s">
        <v>1130</v>
      </c>
      <c r="C2" s="17">
        <v>21</v>
      </c>
      <c r="D2" s="20">
        <v>0</v>
      </c>
      <c r="E2" s="21">
        <v>3</v>
      </c>
      <c r="F2" s="18" t="s">
        <v>90</v>
      </c>
    </row>
    <row r="3" hidden="1" spans="1:6">
      <c r="A3" s="19">
        <v>2</v>
      </c>
      <c r="B3" s="19" t="s">
        <v>1426</v>
      </c>
      <c r="C3" s="17">
        <v>12</v>
      </c>
      <c r="D3" s="17">
        <v>0</v>
      </c>
      <c r="E3" s="22">
        <v>0</v>
      </c>
      <c r="F3" s="18" t="s">
        <v>90</v>
      </c>
    </row>
    <row r="4" hidden="1" spans="1:6">
      <c r="A4" s="19">
        <v>3</v>
      </c>
      <c r="B4" s="19" t="s">
        <v>1165</v>
      </c>
      <c r="C4" s="17">
        <v>78</v>
      </c>
      <c r="D4" s="17">
        <v>37</v>
      </c>
      <c r="E4" s="22">
        <v>0</v>
      </c>
      <c r="F4" s="18" t="s">
        <v>90</v>
      </c>
    </row>
    <row r="5" spans="1:6">
      <c r="A5" s="19">
        <v>4</v>
      </c>
      <c r="B5" s="19" t="s">
        <v>1141</v>
      </c>
      <c r="C5" s="17">
        <v>12</v>
      </c>
      <c r="D5" s="20">
        <v>0</v>
      </c>
      <c r="E5" s="21">
        <v>6</v>
      </c>
      <c r="F5" s="18" t="s">
        <v>90</v>
      </c>
    </row>
    <row r="6" spans="1:6">
      <c r="A6" s="19">
        <v>5</v>
      </c>
      <c r="B6" s="19" t="s">
        <v>1427</v>
      </c>
      <c r="C6" s="17">
        <v>12</v>
      </c>
      <c r="D6" s="20">
        <v>0</v>
      </c>
      <c r="E6" s="22">
        <v>1</v>
      </c>
      <c r="F6" s="18" t="s">
        <v>1428</v>
      </c>
    </row>
    <row r="7" spans="1:6">
      <c r="A7" s="19">
        <v>6</v>
      </c>
      <c r="B7" s="19" t="s">
        <v>1145</v>
      </c>
      <c r="C7" s="17">
        <v>13</v>
      </c>
      <c r="D7" s="17">
        <v>0</v>
      </c>
      <c r="E7" s="22">
        <v>12</v>
      </c>
      <c r="F7" s="18" t="s">
        <v>90</v>
      </c>
    </row>
    <row r="8" hidden="1" spans="1:6">
      <c r="A8" s="19">
        <v>7</v>
      </c>
      <c r="B8" s="19" t="s">
        <v>1183</v>
      </c>
      <c r="C8" s="17">
        <v>51</v>
      </c>
      <c r="D8" s="17">
        <v>7</v>
      </c>
      <c r="E8" s="22">
        <v>0</v>
      </c>
      <c r="F8" s="18" t="s">
        <v>90</v>
      </c>
    </row>
    <row r="9" spans="1:6">
      <c r="A9" s="19">
        <v>8</v>
      </c>
      <c r="B9" s="19" t="s">
        <v>1148</v>
      </c>
      <c r="C9" s="17">
        <v>13</v>
      </c>
      <c r="D9" s="20">
        <v>0</v>
      </c>
      <c r="E9" s="22">
        <v>1</v>
      </c>
      <c r="F9" s="18" t="s">
        <v>90</v>
      </c>
    </row>
    <row r="10" spans="1:6">
      <c r="A10" s="19">
        <v>9</v>
      </c>
      <c r="B10" s="19" t="s">
        <v>1172</v>
      </c>
      <c r="C10" s="17">
        <v>13</v>
      </c>
      <c r="D10" s="20">
        <v>0</v>
      </c>
      <c r="E10" s="22">
        <v>1</v>
      </c>
      <c r="F10" s="18" t="s">
        <v>90</v>
      </c>
    </row>
    <row r="11" spans="1:6">
      <c r="A11" s="19">
        <v>10</v>
      </c>
      <c r="B11" s="19" t="s">
        <v>1429</v>
      </c>
      <c r="C11" s="17">
        <v>11</v>
      </c>
      <c r="D11" s="20">
        <v>0</v>
      </c>
      <c r="E11" s="21">
        <v>1</v>
      </c>
      <c r="F11" s="18" t="s">
        <v>1430</v>
      </c>
    </row>
    <row r="12" spans="1:6">
      <c r="A12" s="19">
        <v>11</v>
      </c>
      <c r="B12" s="19" t="s">
        <v>1150</v>
      </c>
      <c r="C12" s="17">
        <v>41</v>
      </c>
      <c r="D12" s="20">
        <v>0</v>
      </c>
      <c r="E12" s="22">
        <v>14</v>
      </c>
      <c r="F12" s="18" t="s">
        <v>90</v>
      </c>
    </row>
    <row r="13" spans="1:6">
      <c r="A13" s="19">
        <v>12</v>
      </c>
      <c r="B13" s="19" t="s">
        <v>1431</v>
      </c>
      <c r="C13" s="17">
        <v>18</v>
      </c>
      <c r="D13" s="17">
        <v>5</v>
      </c>
      <c r="E13" s="21">
        <v>1</v>
      </c>
      <c r="F13" s="18" t="s">
        <v>90</v>
      </c>
    </row>
    <row r="14" hidden="1" spans="1:6">
      <c r="A14" s="19">
        <v>13</v>
      </c>
      <c r="B14" s="19" t="s">
        <v>1432</v>
      </c>
      <c r="C14" s="17">
        <v>2</v>
      </c>
      <c r="D14" s="17">
        <v>0</v>
      </c>
      <c r="E14" s="22">
        <v>0</v>
      </c>
      <c r="F14" s="18" t="s">
        <v>90</v>
      </c>
    </row>
    <row r="15" hidden="1" spans="1:6">
      <c r="A15" s="19">
        <v>14</v>
      </c>
      <c r="B15" s="19" t="s">
        <v>1156</v>
      </c>
      <c r="C15" s="20">
        <v>0</v>
      </c>
      <c r="D15" s="17">
        <v>69</v>
      </c>
      <c r="E15" s="22">
        <v>0</v>
      </c>
      <c r="F15" s="18" t="s">
        <v>1433</v>
      </c>
    </row>
    <row r="16" spans="1:6">
      <c r="A16" s="19">
        <v>15</v>
      </c>
      <c r="B16" s="19" t="s">
        <v>1159</v>
      </c>
      <c r="C16" s="17">
        <v>27</v>
      </c>
      <c r="D16" s="17">
        <v>1</v>
      </c>
      <c r="E16" s="22">
        <v>7</v>
      </c>
      <c r="F16" s="18" t="s">
        <v>90</v>
      </c>
    </row>
    <row r="17" spans="1:6">
      <c r="A17" s="19">
        <v>16</v>
      </c>
      <c r="B17" s="19" t="s">
        <v>1161</v>
      </c>
      <c r="C17" s="17">
        <v>18</v>
      </c>
      <c r="D17" s="20">
        <v>0</v>
      </c>
      <c r="E17" s="21">
        <v>12</v>
      </c>
      <c r="F17" s="18" t="s">
        <v>1433</v>
      </c>
    </row>
    <row r="18" spans="1:6">
      <c r="A18" s="19">
        <v>17</v>
      </c>
      <c r="B18" s="19" t="s">
        <v>1163</v>
      </c>
      <c r="C18" s="17">
        <v>16</v>
      </c>
      <c r="D18" s="20">
        <v>0</v>
      </c>
      <c r="E18" s="21">
        <v>9</v>
      </c>
      <c r="F18" s="18" t="s">
        <v>1433</v>
      </c>
    </row>
    <row r="19" spans="1:6">
      <c r="A19" s="19">
        <v>18</v>
      </c>
      <c r="B19" s="19" t="s">
        <v>1167</v>
      </c>
      <c r="C19" s="17">
        <v>11</v>
      </c>
      <c r="D19" s="20">
        <v>0</v>
      </c>
      <c r="E19" s="21">
        <v>4</v>
      </c>
      <c r="F19" s="18" t="s">
        <v>1430</v>
      </c>
    </row>
    <row r="20" hidden="1" spans="1:6">
      <c r="A20" s="19">
        <v>19</v>
      </c>
      <c r="B20" s="19" t="s">
        <v>1205</v>
      </c>
      <c r="C20" s="17">
        <v>34</v>
      </c>
      <c r="D20" s="20">
        <v>0</v>
      </c>
      <c r="E20" s="22">
        <v>0</v>
      </c>
      <c r="F20" s="18" t="s">
        <v>90</v>
      </c>
    </row>
    <row r="21" hidden="1" spans="1:6">
      <c r="A21" s="19">
        <v>20</v>
      </c>
      <c r="B21" s="19" t="s">
        <v>1170</v>
      </c>
      <c r="C21" s="20">
        <v>32</v>
      </c>
      <c r="D21" s="20">
        <v>0</v>
      </c>
      <c r="E21" s="22">
        <v>0</v>
      </c>
      <c r="F21" s="18" t="s">
        <v>1433</v>
      </c>
    </row>
    <row r="22" spans="1:6">
      <c r="A22" s="19">
        <v>21</v>
      </c>
      <c r="B22" s="19" t="s">
        <v>1101</v>
      </c>
      <c r="C22" s="17">
        <v>11</v>
      </c>
      <c r="D22" s="17">
        <v>5</v>
      </c>
      <c r="E22" s="22">
        <v>2</v>
      </c>
      <c r="F22" s="18" t="s">
        <v>90</v>
      </c>
    </row>
    <row r="23" spans="1:6">
      <c r="A23" s="19">
        <v>22</v>
      </c>
      <c r="B23" s="19" t="s">
        <v>1434</v>
      </c>
      <c r="C23" s="17">
        <v>7</v>
      </c>
      <c r="D23" s="17">
        <v>0</v>
      </c>
      <c r="E23" s="22">
        <v>2</v>
      </c>
      <c r="F23" s="17" t="s">
        <v>90</v>
      </c>
    </row>
    <row r="24" hidden="1" spans="1:6">
      <c r="A24" s="19">
        <v>23</v>
      </c>
      <c r="B24" s="19" t="s">
        <v>1058</v>
      </c>
      <c r="C24" s="17">
        <v>8</v>
      </c>
      <c r="D24" s="20">
        <v>0</v>
      </c>
      <c r="E24" s="22">
        <v>0</v>
      </c>
      <c r="F24" s="18" t="s">
        <v>90</v>
      </c>
    </row>
    <row r="25" spans="1:6">
      <c r="A25" s="19">
        <v>24</v>
      </c>
      <c r="B25" s="19" t="s">
        <v>1174</v>
      </c>
      <c r="C25" s="17">
        <v>19</v>
      </c>
      <c r="D25" s="20">
        <v>0</v>
      </c>
      <c r="E25" s="22">
        <v>1</v>
      </c>
      <c r="F25" s="18" t="s">
        <v>90</v>
      </c>
    </row>
    <row r="26" hidden="1" spans="1:6">
      <c r="A26" s="19">
        <v>25</v>
      </c>
      <c r="B26" s="19" t="s">
        <v>1191</v>
      </c>
      <c r="C26" s="17">
        <v>6</v>
      </c>
      <c r="D26" s="17">
        <v>16</v>
      </c>
      <c r="E26" s="22">
        <v>0</v>
      </c>
      <c r="F26" s="18" t="s">
        <v>1435</v>
      </c>
    </row>
    <row r="27" hidden="1" spans="1:6">
      <c r="A27" s="19">
        <v>26</v>
      </c>
      <c r="B27" s="19" t="s">
        <v>1224</v>
      </c>
      <c r="C27" s="17">
        <v>2</v>
      </c>
      <c r="D27" s="20">
        <v>0</v>
      </c>
      <c r="E27" s="22">
        <v>0</v>
      </c>
      <c r="F27" s="18" t="s">
        <v>90</v>
      </c>
    </row>
    <row r="28" hidden="1" spans="1:6">
      <c r="A28" s="19">
        <v>27</v>
      </c>
      <c r="B28" s="19" t="s">
        <v>1436</v>
      </c>
      <c r="C28" s="17">
        <v>2</v>
      </c>
      <c r="D28" s="20">
        <v>0</v>
      </c>
      <c r="E28" s="22">
        <v>0</v>
      </c>
      <c r="F28" s="18" t="s">
        <v>90</v>
      </c>
    </row>
    <row r="29" hidden="1" spans="1:6">
      <c r="A29" s="19">
        <v>28</v>
      </c>
      <c r="B29" s="19" t="s">
        <v>1176</v>
      </c>
      <c r="C29" s="17">
        <v>24</v>
      </c>
      <c r="D29" s="20">
        <v>0</v>
      </c>
      <c r="E29" s="22">
        <v>0</v>
      </c>
      <c r="F29" s="18" t="s">
        <v>90</v>
      </c>
    </row>
    <row r="30" spans="1:6">
      <c r="A30" s="19">
        <v>29</v>
      </c>
      <c r="B30" s="19" t="s">
        <v>1437</v>
      </c>
      <c r="C30" s="17">
        <v>74</v>
      </c>
      <c r="D30" s="20">
        <v>0</v>
      </c>
      <c r="E30" s="22">
        <v>4</v>
      </c>
      <c r="F30" s="18" t="s">
        <v>1438</v>
      </c>
    </row>
    <row r="31" spans="1:6">
      <c r="A31" s="19">
        <v>30</v>
      </c>
      <c r="B31" s="19" t="s">
        <v>1439</v>
      </c>
      <c r="C31" s="17">
        <v>20</v>
      </c>
      <c r="D31" s="20">
        <v>0</v>
      </c>
      <c r="E31" s="22">
        <v>1</v>
      </c>
      <c r="F31" s="17" t="s">
        <v>90</v>
      </c>
    </row>
    <row r="32" spans="1:6">
      <c r="A32" s="19">
        <v>31</v>
      </c>
      <c r="B32" s="19" t="s">
        <v>1178</v>
      </c>
      <c r="C32" s="20">
        <v>4</v>
      </c>
      <c r="D32" s="20">
        <v>0</v>
      </c>
      <c r="E32" s="21">
        <v>4</v>
      </c>
      <c r="F32" s="18" t="s">
        <v>90</v>
      </c>
    </row>
    <row r="33" spans="1:6">
      <c r="A33" s="19">
        <v>32</v>
      </c>
      <c r="B33" s="19" t="s">
        <v>1180</v>
      </c>
      <c r="C33" s="17">
        <v>8</v>
      </c>
      <c r="D33" s="20">
        <v>0</v>
      </c>
      <c r="E33" s="21">
        <v>2</v>
      </c>
      <c r="F33" s="18" t="s">
        <v>90</v>
      </c>
    </row>
    <row r="34" hidden="1" spans="1:6">
      <c r="A34" s="19">
        <v>33</v>
      </c>
      <c r="B34" s="19" t="s">
        <v>1440</v>
      </c>
      <c r="C34" s="17">
        <v>2</v>
      </c>
      <c r="D34" s="17">
        <v>0</v>
      </c>
      <c r="E34" s="21">
        <v>0</v>
      </c>
      <c r="F34" s="23" t="s">
        <v>1441</v>
      </c>
    </row>
    <row r="35" hidden="1" spans="1:6">
      <c r="A35" s="19">
        <v>34</v>
      </c>
      <c r="B35" s="19" t="s">
        <v>1442</v>
      </c>
      <c r="C35" s="17">
        <v>3</v>
      </c>
      <c r="D35" s="17">
        <v>28</v>
      </c>
      <c r="E35" s="22">
        <v>0</v>
      </c>
      <c r="F35" s="18" t="s">
        <v>1433</v>
      </c>
    </row>
    <row r="36" hidden="1" spans="1:6">
      <c r="A36" s="19">
        <v>35</v>
      </c>
      <c r="B36" s="19" t="s">
        <v>1443</v>
      </c>
      <c r="C36" s="17">
        <v>12</v>
      </c>
      <c r="D36" s="20">
        <v>0</v>
      </c>
      <c r="E36" s="22">
        <v>0</v>
      </c>
      <c r="F36" s="18" t="s">
        <v>90</v>
      </c>
    </row>
    <row r="37" hidden="1" spans="1:6">
      <c r="A37" s="19">
        <v>36</v>
      </c>
      <c r="B37" s="19" t="s">
        <v>1214</v>
      </c>
      <c r="C37" s="17">
        <v>21</v>
      </c>
      <c r="D37" s="20">
        <v>0</v>
      </c>
      <c r="E37" s="22">
        <v>0</v>
      </c>
      <c r="F37" s="24" t="s">
        <v>90</v>
      </c>
    </row>
    <row r="38" spans="1:6">
      <c r="A38" s="19">
        <v>37</v>
      </c>
      <c r="B38" s="19" t="s">
        <v>1444</v>
      </c>
      <c r="C38" s="17">
        <v>6</v>
      </c>
      <c r="D38" s="17">
        <v>2</v>
      </c>
      <c r="E38" s="22">
        <v>3</v>
      </c>
      <c r="F38" s="18" t="s">
        <v>1438</v>
      </c>
    </row>
    <row r="39" hidden="1" spans="1:6">
      <c r="A39" s="19">
        <v>38</v>
      </c>
      <c r="B39" s="19" t="s">
        <v>1185</v>
      </c>
      <c r="C39" s="17">
        <v>14</v>
      </c>
      <c r="D39" s="17">
        <v>3</v>
      </c>
      <c r="E39" s="22">
        <v>0</v>
      </c>
      <c r="F39" s="18" t="s">
        <v>90</v>
      </c>
    </row>
    <row r="40" hidden="1" spans="1:6">
      <c r="A40" s="19">
        <v>39</v>
      </c>
      <c r="B40" s="19" t="s">
        <v>1445</v>
      </c>
      <c r="C40" s="17">
        <v>17</v>
      </c>
      <c r="D40" s="20">
        <v>0</v>
      </c>
      <c r="E40" s="22">
        <v>0</v>
      </c>
      <c r="F40" s="18" t="s">
        <v>1438</v>
      </c>
    </row>
    <row r="41" spans="1:6">
      <c r="A41" s="19">
        <v>40</v>
      </c>
      <c r="B41" s="19" t="s">
        <v>1446</v>
      </c>
      <c r="C41" s="17">
        <v>2</v>
      </c>
      <c r="D41" s="17">
        <v>19</v>
      </c>
      <c r="E41" s="21">
        <v>1</v>
      </c>
      <c r="F41" s="18" t="s">
        <v>90</v>
      </c>
    </row>
    <row r="42" hidden="1" spans="1:6">
      <c r="A42" s="19">
        <v>41</v>
      </c>
      <c r="B42" s="19" t="s">
        <v>990</v>
      </c>
      <c r="C42" s="17">
        <v>1</v>
      </c>
      <c r="D42" s="17">
        <v>2</v>
      </c>
      <c r="E42" s="22">
        <v>0</v>
      </c>
      <c r="F42" s="17" t="s">
        <v>1447</v>
      </c>
    </row>
    <row r="43" hidden="1" spans="1:6">
      <c r="A43" s="19">
        <v>42</v>
      </c>
      <c r="B43" s="19" t="s">
        <v>1218</v>
      </c>
      <c r="C43" s="17">
        <v>14</v>
      </c>
      <c r="D43" s="20">
        <v>0</v>
      </c>
      <c r="E43" s="22">
        <v>0</v>
      </c>
      <c r="F43" s="18" t="s">
        <v>1438</v>
      </c>
    </row>
    <row r="44" spans="1:6">
      <c r="A44" s="19">
        <v>43</v>
      </c>
      <c r="B44" s="19" t="s">
        <v>1187</v>
      </c>
      <c r="C44" s="17">
        <v>4</v>
      </c>
      <c r="D44" s="20">
        <v>0</v>
      </c>
      <c r="E44" s="22">
        <v>1</v>
      </c>
      <c r="F44" s="18" t="s">
        <v>1448</v>
      </c>
    </row>
    <row r="45" spans="1:6">
      <c r="A45" s="19">
        <v>44</v>
      </c>
      <c r="B45" s="19" t="s">
        <v>1189</v>
      </c>
      <c r="C45" s="17">
        <v>17</v>
      </c>
      <c r="D45" s="20">
        <v>0</v>
      </c>
      <c r="E45" s="22">
        <v>2</v>
      </c>
      <c r="F45" s="18" t="s">
        <v>90</v>
      </c>
    </row>
    <row r="46" spans="1:6">
      <c r="A46" s="19">
        <v>45</v>
      </c>
      <c r="B46" s="19" t="s">
        <v>1099</v>
      </c>
      <c r="C46" s="20">
        <v>0</v>
      </c>
      <c r="D46" s="17">
        <v>38</v>
      </c>
      <c r="E46" s="22">
        <v>1</v>
      </c>
      <c r="F46" s="18" t="s">
        <v>90</v>
      </c>
    </row>
    <row r="47" hidden="1" spans="1:6">
      <c r="A47" s="19">
        <v>46</v>
      </c>
      <c r="B47" s="19" t="s">
        <v>1012</v>
      </c>
      <c r="C47" s="17">
        <v>13</v>
      </c>
      <c r="D47" s="20">
        <v>0</v>
      </c>
      <c r="E47" s="22">
        <v>0</v>
      </c>
      <c r="F47" s="17" t="s">
        <v>90</v>
      </c>
    </row>
    <row r="48" spans="1:6">
      <c r="A48" s="19">
        <v>47</v>
      </c>
      <c r="B48" s="19" t="s">
        <v>1089</v>
      </c>
      <c r="C48" s="20">
        <v>0</v>
      </c>
      <c r="D48" s="17">
        <v>9</v>
      </c>
      <c r="E48" s="22">
        <v>1</v>
      </c>
      <c r="F48" s="18" t="s">
        <v>90</v>
      </c>
    </row>
    <row r="49" hidden="1" spans="1:6">
      <c r="A49" s="19">
        <v>48</v>
      </c>
      <c r="B49" s="19" t="s">
        <v>1449</v>
      </c>
      <c r="C49" s="17">
        <v>0</v>
      </c>
      <c r="D49" s="20">
        <v>0</v>
      </c>
      <c r="E49" s="22">
        <v>0</v>
      </c>
      <c r="F49" s="17" t="s">
        <v>71</v>
      </c>
    </row>
    <row r="50" spans="1:6">
      <c r="A50" s="19">
        <v>49</v>
      </c>
      <c r="B50" s="19" t="s">
        <v>1196</v>
      </c>
      <c r="C50" s="17">
        <v>1</v>
      </c>
      <c r="D50" s="20">
        <v>0</v>
      </c>
      <c r="E50" s="22">
        <v>1</v>
      </c>
      <c r="F50" s="18" t="s">
        <v>90</v>
      </c>
    </row>
    <row r="51" spans="1:6">
      <c r="A51" s="19">
        <v>50</v>
      </c>
      <c r="B51" s="19" t="s">
        <v>1450</v>
      </c>
      <c r="C51" s="20">
        <v>0</v>
      </c>
      <c r="D51" s="17">
        <v>10</v>
      </c>
      <c r="E51" s="21">
        <v>1</v>
      </c>
      <c r="F51" s="18" t="s">
        <v>1433</v>
      </c>
    </row>
    <row r="52" spans="1:6">
      <c r="A52" s="19">
        <v>51</v>
      </c>
      <c r="B52" s="19" t="s">
        <v>1153</v>
      </c>
      <c r="C52" s="17">
        <v>16</v>
      </c>
      <c r="D52" s="20">
        <v>0</v>
      </c>
      <c r="E52" s="21">
        <v>2</v>
      </c>
      <c r="F52" s="18" t="s">
        <v>90</v>
      </c>
    </row>
    <row r="53" spans="1:6">
      <c r="A53" s="19">
        <v>52</v>
      </c>
      <c r="B53" s="19" t="s">
        <v>1097</v>
      </c>
      <c r="C53" s="17">
        <v>3</v>
      </c>
      <c r="D53" s="20">
        <v>0</v>
      </c>
      <c r="E53" s="22">
        <v>1</v>
      </c>
      <c r="F53" s="18" t="s">
        <v>90</v>
      </c>
    </row>
    <row r="54" hidden="1" spans="1:6">
      <c r="A54" s="19">
        <v>53</v>
      </c>
      <c r="B54" s="19" t="s">
        <v>1106</v>
      </c>
      <c r="C54" s="20">
        <v>0</v>
      </c>
      <c r="D54" s="17">
        <v>38</v>
      </c>
      <c r="E54" s="22">
        <v>0</v>
      </c>
      <c r="F54" s="18" t="s">
        <v>90</v>
      </c>
    </row>
    <row r="55" spans="1:6">
      <c r="A55" s="19">
        <v>54</v>
      </c>
      <c r="B55" s="19" t="s">
        <v>1199</v>
      </c>
      <c r="C55" s="17">
        <v>5</v>
      </c>
      <c r="D55" s="20">
        <v>0</v>
      </c>
      <c r="E55" s="21">
        <v>7</v>
      </c>
      <c r="F55" s="18" t="s">
        <v>90</v>
      </c>
    </row>
    <row r="56" hidden="1" spans="1:6">
      <c r="A56" s="19">
        <v>55</v>
      </c>
      <c r="B56" s="19" t="s">
        <v>1201</v>
      </c>
      <c r="C56" s="17">
        <v>2</v>
      </c>
      <c r="D56" s="20">
        <v>0</v>
      </c>
      <c r="E56" s="22">
        <v>0</v>
      </c>
      <c r="F56" s="18" t="s">
        <v>90</v>
      </c>
    </row>
    <row r="57" hidden="1" spans="1:6">
      <c r="A57" s="19">
        <v>56</v>
      </c>
      <c r="B57" s="19" t="s">
        <v>1095</v>
      </c>
      <c r="C57" s="17">
        <v>18</v>
      </c>
      <c r="D57" s="17">
        <v>28</v>
      </c>
      <c r="E57" s="22">
        <v>0</v>
      </c>
      <c r="F57" s="18" t="s">
        <v>90</v>
      </c>
    </row>
    <row r="58" hidden="1" spans="1:6">
      <c r="A58" s="19">
        <v>57</v>
      </c>
      <c r="B58" s="19" t="s">
        <v>1451</v>
      </c>
      <c r="C58" s="17">
        <v>11</v>
      </c>
      <c r="D58" s="20">
        <v>0</v>
      </c>
      <c r="E58" s="22">
        <v>0</v>
      </c>
      <c r="F58" s="18" t="s">
        <v>90</v>
      </c>
    </row>
    <row r="59" hidden="1" spans="1:6">
      <c r="A59" s="19">
        <v>58</v>
      </c>
      <c r="B59" s="19" t="s">
        <v>986</v>
      </c>
      <c r="C59" s="17">
        <v>0</v>
      </c>
      <c r="D59" s="17">
        <v>26</v>
      </c>
      <c r="E59" s="22">
        <v>0</v>
      </c>
      <c r="F59" s="17" t="s">
        <v>90</v>
      </c>
    </row>
    <row r="60" spans="1:6">
      <c r="A60" s="19">
        <v>59</v>
      </c>
      <c r="B60" s="19" t="s">
        <v>1452</v>
      </c>
      <c r="C60" s="17">
        <v>6</v>
      </c>
      <c r="D60" s="20">
        <v>0</v>
      </c>
      <c r="E60" s="22">
        <v>3</v>
      </c>
      <c r="F60" s="18" t="s">
        <v>90</v>
      </c>
    </row>
    <row r="61" spans="1:6">
      <c r="A61" s="19">
        <v>60</v>
      </c>
      <c r="B61" s="19" t="s">
        <v>1020</v>
      </c>
      <c r="C61" s="17">
        <v>6</v>
      </c>
      <c r="D61" s="20">
        <v>0</v>
      </c>
      <c r="E61" s="22">
        <v>3</v>
      </c>
      <c r="F61" s="18" t="s">
        <v>90</v>
      </c>
    </row>
    <row r="62" spans="1:6">
      <c r="A62" s="19">
        <v>61</v>
      </c>
      <c r="B62" s="19" t="s">
        <v>1240</v>
      </c>
      <c r="C62" s="17">
        <v>8</v>
      </c>
      <c r="D62" s="17">
        <v>0</v>
      </c>
      <c r="E62" s="22">
        <v>3</v>
      </c>
      <c r="F62" s="24" t="s">
        <v>71</v>
      </c>
    </row>
    <row r="63" hidden="1" spans="1:6">
      <c r="A63" s="19">
        <v>62</v>
      </c>
      <c r="B63" s="19" t="s">
        <v>1453</v>
      </c>
      <c r="C63" s="17">
        <v>7</v>
      </c>
      <c r="D63" s="20">
        <v>0</v>
      </c>
      <c r="E63" s="22">
        <v>0</v>
      </c>
      <c r="F63" s="18" t="s">
        <v>1433</v>
      </c>
    </row>
    <row r="64" hidden="1" spans="1:6">
      <c r="A64" s="19">
        <v>63</v>
      </c>
      <c r="B64" s="19" t="s">
        <v>1454</v>
      </c>
      <c r="C64" s="20">
        <v>0</v>
      </c>
      <c r="D64" s="17">
        <v>23</v>
      </c>
      <c r="E64" s="22">
        <v>0</v>
      </c>
      <c r="F64" s="18" t="s">
        <v>90</v>
      </c>
    </row>
    <row r="65" hidden="1" spans="1:6">
      <c r="A65" s="19">
        <v>64</v>
      </c>
      <c r="B65" s="19" t="s">
        <v>1455</v>
      </c>
      <c r="C65" s="17">
        <v>6</v>
      </c>
      <c r="D65" s="20">
        <v>0</v>
      </c>
      <c r="E65" s="22">
        <v>0</v>
      </c>
      <c r="F65" s="18" t="s">
        <v>90</v>
      </c>
    </row>
    <row r="66" spans="1:6">
      <c r="A66" s="19">
        <v>65</v>
      </c>
      <c r="B66" s="19" t="s">
        <v>1234</v>
      </c>
      <c r="C66" s="17">
        <v>26</v>
      </c>
      <c r="D66" s="17">
        <v>1</v>
      </c>
      <c r="E66" s="22">
        <v>1</v>
      </c>
      <c r="F66" s="18" t="s">
        <v>90</v>
      </c>
    </row>
    <row r="67" spans="1:6">
      <c r="A67" s="19">
        <v>66</v>
      </c>
      <c r="B67" s="19" t="s">
        <v>1242</v>
      </c>
      <c r="C67" s="17">
        <v>22</v>
      </c>
      <c r="D67" s="17">
        <v>10</v>
      </c>
      <c r="E67" s="21">
        <v>3</v>
      </c>
      <c r="F67" s="18" t="s">
        <v>1456</v>
      </c>
    </row>
    <row r="68" hidden="1" spans="1:6">
      <c r="A68" s="19">
        <v>67</v>
      </c>
      <c r="B68" s="19" t="s">
        <v>1210</v>
      </c>
      <c r="C68" s="17">
        <v>4</v>
      </c>
      <c r="D68" s="17">
        <v>43</v>
      </c>
      <c r="E68" s="22">
        <v>0</v>
      </c>
      <c r="F68" s="18" t="s">
        <v>1433</v>
      </c>
    </row>
    <row r="69" spans="1:6">
      <c r="A69" s="19">
        <v>68</v>
      </c>
      <c r="B69" s="19" t="s">
        <v>1212</v>
      </c>
      <c r="C69" s="17">
        <v>6</v>
      </c>
      <c r="D69" s="17">
        <v>4</v>
      </c>
      <c r="E69" s="22">
        <v>2</v>
      </c>
      <c r="F69" s="25" t="s">
        <v>90</v>
      </c>
    </row>
    <row r="70" hidden="1" spans="1:6">
      <c r="A70" s="19">
        <v>69</v>
      </c>
      <c r="B70" s="19" t="s">
        <v>1457</v>
      </c>
      <c r="C70" s="17">
        <v>6</v>
      </c>
      <c r="D70" s="20">
        <v>0</v>
      </c>
      <c r="E70" s="22">
        <v>0</v>
      </c>
      <c r="F70" s="18" t="s">
        <v>90</v>
      </c>
    </row>
    <row r="71" hidden="1" spans="1:6">
      <c r="A71" s="19">
        <v>70</v>
      </c>
      <c r="B71" s="19" t="s">
        <v>978</v>
      </c>
      <c r="C71" s="17">
        <v>1</v>
      </c>
      <c r="D71" s="20">
        <v>0</v>
      </c>
      <c r="E71" s="22">
        <v>0</v>
      </c>
      <c r="F71" s="17" t="s">
        <v>90</v>
      </c>
    </row>
    <row r="72" spans="1:6">
      <c r="A72" s="19">
        <v>71</v>
      </c>
      <c r="B72" s="19" t="s">
        <v>1203</v>
      </c>
      <c r="C72" s="17">
        <v>8</v>
      </c>
      <c r="D72" s="20">
        <v>0</v>
      </c>
      <c r="E72" s="21">
        <v>3</v>
      </c>
      <c r="F72" s="18" t="s">
        <v>1458</v>
      </c>
    </row>
    <row r="73" spans="1:6">
      <c r="A73" s="19">
        <v>72</v>
      </c>
      <c r="B73" s="19" t="s">
        <v>1103</v>
      </c>
      <c r="C73" s="17">
        <v>2</v>
      </c>
      <c r="D73" s="17">
        <v>2</v>
      </c>
      <c r="E73" s="22">
        <v>5</v>
      </c>
      <c r="F73" s="18" t="s">
        <v>90</v>
      </c>
    </row>
    <row r="74" hidden="1" spans="1:6">
      <c r="A74" s="19">
        <v>73</v>
      </c>
      <c r="B74" s="19" t="s">
        <v>1459</v>
      </c>
      <c r="C74" s="20">
        <v>0</v>
      </c>
      <c r="D74" s="20">
        <v>0</v>
      </c>
      <c r="E74" s="22">
        <v>0</v>
      </c>
      <c r="F74" s="18" t="s">
        <v>71</v>
      </c>
    </row>
    <row r="75" hidden="1" spans="1:6">
      <c r="A75" s="19">
        <v>74</v>
      </c>
      <c r="B75" s="19" t="s">
        <v>1460</v>
      </c>
      <c r="C75" s="20">
        <v>0</v>
      </c>
      <c r="D75" s="17">
        <v>13</v>
      </c>
      <c r="E75" s="22">
        <v>0</v>
      </c>
      <c r="F75" s="18" t="s">
        <v>71</v>
      </c>
    </row>
    <row r="76" hidden="1" spans="1:6">
      <c r="A76" s="19">
        <v>75</v>
      </c>
      <c r="B76" s="19" t="s">
        <v>1220</v>
      </c>
      <c r="C76" s="20">
        <v>0</v>
      </c>
      <c r="D76" s="17">
        <v>25</v>
      </c>
      <c r="E76" s="22">
        <v>0</v>
      </c>
      <c r="F76" s="18" t="s">
        <v>1433</v>
      </c>
    </row>
    <row r="77" hidden="1" spans="1:6">
      <c r="A77" s="19">
        <v>76</v>
      </c>
      <c r="B77" s="19" t="s">
        <v>1216</v>
      </c>
      <c r="C77" s="17">
        <v>20</v>
      </c>
      <c r="D77" s="17">
        <v>13</v>
      </c>
      <c r="E77" s="22">
        <v>0</v>
      </c>
      <c r="F77" s="18" t="s">
        <v>90</v>
      </c>
    </row>
    <row r="78" hidden="1" spans="1:6">
      <c r="A78" s="19">
        <v>77</v>
      </c>
      <c r="B78" s="19" t="s">
        <v>1461</v>
      </c>
      <c r="C78" s="17">
        <v>12</v>
      </c>
      <c r="D78" s="17">
        <v>27</v>
      </c>
      <c r="E78" s="22">
        <v>0</v>
      </c>
      <c r="F78" s="18" t="s">
        <v>90</v>
      </c>
    </row>
    <row r="79" hidden="1" spans="1:6">
      <c r="A79" s="19">
        <v>78</v>
      </c>
      <c r="B79" s="19" t="s">
        <v>1072</v>
      </c>
      <c r="C79" s="17">
        <v>3</v>
      </c>
      <c r="D79" s="20">
        <v>0</v>
      </c>
      <c r="E79" s="22">
        <v>0</v>
      </c>
      <c r="F79" s="18" t="s">
        <v>90</v>
      </c>
    </row>
    <row r="80" spans="1:6">
      <c r="A80" s="19">
        <v>79</v>
      </c>
      <c r="B80" s="19" t="s">
        <v>1462</v>
      </c>
      <c r="C80" s="17">
        <v>4</v>
      </c>
      <c r="D80" s="17">
        <v>0</v>
      </c>
      <c r="E80" s="21">
        <v>2</v>
      </c>
      <c r="F80" s="26" t="s">
        <v>1463</v>
      </c>
    </row>
    <row r="81" hidden="1" spans="1:6">
      <c r="A81" s="19">
        <v>80</v>
      </c>
      <c r="B81" s="19" t="s">
        <v>1222</v>
      </c>
      <c r="C81" s="17">
        <v>3</v>
      </c>
      <c r="D81" s="17">
        <v>21</v>
      </c>
      <c r="E81" s="22">
        <v>0</v>
      </c>
      <c r="F81" s="18" t="s">
        <v>90</v>
      </c>
    </row>
    <row r="82" spans="1:6">
      <c r="A82" s="19">
        <v>81</v>
      </c>
      <c r="B82" s="19" t="s">
        <v>1194</v>
      </c>
      <c r="C82" s="20">
        <v>0</v>
      </c>
      <c r="D82" s="20">
        <v>0</v>
      </c>
      <c r="E82" s="22">
        <v>2</v>
      </c>
      <c r="F82" s="18" t="s">
        <v>71</v>
      </c>
    </row>
    <row r="83" hidden="1" spans="1:6">
      <c r="A83" s="19">
        <v>82</v>
      </c>
      <c r="B83" s="19" t="s">
        <v>1464</v>
      </c>
      <c r="C83" s="17">
        <v>7</v>
      </c>
      <c r="D83" s="17">
        <v>0</v>
      </c>
      <c r="E83" s="22">
        <v>0</v>
      </c>
      <c r="F83" s="18" t="s">
        <v>1465</v>
      </c>
    </row>
    <row r="84" spans="1:6">
      <c r="A84" s="19">
        <v>83</v>
      </c>
      <c r="B84" s="19" t="s">
        <v>1109</v>
      </c>
      <c r="C84" s="17">
        <v>4</v>
      </c>
      <c r="D84" s="17">
        <v>2</v>
      </c>
      <c r="E84" s="22">
        <v>2</v>
      </c>
      <c r="F84" s="18" t="s">
        <v>90</v>
      </c>
    </row>
    <row r="85" spans="1:6">
      <c r="A85" s="19">
        <v>84</v>
      </c>
      <c r="B85" s="19" t="s">
        <v>1257</v>
      </c>
      <c r="C85" s="17">
        <v>6</v>
      </c>
      <c r="D85" s="17">
        <v>0</v>
      </c>
      <c r="E85" s="21">
        <v>1</v>
      </c>
      <c r="F85" s="26" t="s">
        <v>1466</v>
      </c>
    </row>
    <row r="86" spans="1:6">
      <c r="A86" s="19">
        <v>85</v>
      </c>
      <c r="B86" s="19" t="s">
        <v>1467</v>
      </c>
      <c r="C86" s="17">
        <v>1</v>
      </c>
      <c r="D86" s="17">
        <v>1</v>
      </c>
      <c r="E86" s="21">
        <v>2</v>
      </c>
      <c r="F86" s="26" t="s">
        <v>1463</v>
      </c>
    </row>
    <row r="87" spans="1:6">
      <c r="A87" s="19">
        <v>86</v>
      </c>
      <c r="B87" s="19" t="s">
        <v>1468</v>
      </c>
      <c r="C87" s="17">
        <v>4</v>
      </c>
      <c r="D87" s="17">
        <v>10</v>
      </c>
      <c r="E87" s="22">
        <v>1</v>
      </c>
      <c r="F87" s="18" t="s">
        <v>90</v>
      </c>
    </row>
    <row r="88" hidden="1" spans="1:6">
      <c r="A88" s="19">
        <v>87</v>
      </c>
      <c r="B88" s="19" t="s">
        <v>1469</v>
      </c>
      <c r="C88" s="17">
        <v>5</v>
      </c>
      <c r="D88" s="20">
        <v>0</v>
      </c>
      <c r="E88" s="22">
        <v>0</v>
      </c>
      <c r="F88" s="18" t="s">
        <v>90</v>
      </c>
    </row>
    <row r="89" hidden="1" spans="1:6">
      <c r="A89" s="19">
        <v>88</v>
      </c>
      <c r="B89" s="19" t="s">
        <v>1470</v>
      </c>
      <c r="C89" s="17">
        <v>2</v>
      </c>
      <c r="D89" s="17">
        <v>2</v>
      </c>
      <c r="E89" s="22">
        <v>0</v>
      </c>
      <c r="F89" s="17" t="s">
        <v>90</v>
      </c>
    </row>
    <row r="90" hidden="1" spans="1:6">
      <c r="A90" s="19">
        <v>89</v>
      </c>
      <c r="B90" s="19" t="s">
        <v>1471</v>
      </c>
      <c r="C90" s="17">
        <v>9</v>
      </c>
      <c r="D90" s="20">
        <v>0</v>
      </c>
      <c r="E90" s="22">
        <v>0</v>
      </c>
      <c r="F90" s="18" t="s">
        <v>90</v>
      </c>
    </row>
    <row r="91" spans="1:6">
      <c r="A91" s="19">
        <v>90</v>
      </c>
      <c r="B91" s="19" t="s">
        <v>1226</v>
      </c>
      <c r="C91" s="20">
        <v>109</v>
      </c>
      <c r="D91" s="20">
        <v>0</v>
      </c>
      <c r="E91" s="22">
        <v>1</v>
      </c>
      <c r="F91" s="18" t="s">
        <v>90</v>
      </c>
    </row>
    <row r="92" spans="1:6">
      <c r="A92" s="19">
        <v>91</v>
      </c>
      <c r="B92" s="19" t="s">
        <v>1025</v>
      </c>
      <c r="C92" s="17">
        <v>4</v>
      </c>
      <c r="D92" s="17">
        <v>5</v>
      </c>
      <c r="E92" s="22">
        <v>1</v>
      </c>
      <c r="F92" s="18" t="s">
        <v>71</v>
      </c>
    </row>
    <row r="93" hidden="1" spans="1:6">
      <c r="A93" s="19">
        <v>92</v>
      </c>
      <c r="B93" s="19" t="s">
        <v>1472</v>
      </c>
      <c r="C93" s="17">
        <v>8</v>
      </c>
      <c r="D93" s="17">
        <v>2</v>
      </c>
      <c r="E93" s="21">
        <v>0</v>
      </c>
      <c r="F93" s="26" t="s">
        <v>90</v>
      </c>
    </row>
    <row r="94" hidden="1" spans="1:6">
      <c r="A94" s="19">
        <v>93</v>
      </c>
      <c r="B94" s="19" t="s">
        <v>997</v>
      </c>
      <c r="C94" s="17">
        <v>19</v>
      </c>
      <c r="D94" s="20">
        <v>0</v>
      </c>
      <c r="E94" s="22">
        <v>0</v>
      </c>
      <c r="F94" s="17" t="s">
        <v>90</v>
      </c>
    </row>
    <row r="95" hidden="1" spans="1:6">
      <c r="A95" s="19">
        <v>94</v>
      </c>
      <c r="B95" s="19" t="s">
        <v>1042</v>
      </c>
      <c r="C95" s="17">
        <v>0</v>
      </c>
      <c r="D95" s="20">
        <v>0</v>
      </c>
      <c r="E95" s="22">
        <v>0</v>
      </c>
      <c r="F95" s="18" t="s">
        <v>1438</v>
      </c>
    </row>
    <row r="96" hidden="1" spans="1:6">
      <c r="A96" s="19">
        <v>95</v>
      </c>
      <c r="B96" s="19" t="s">
        <v>1044</v>
      </c>
      <c r="C96" s="17">
        <v>2</v>
      </c>
      <c r="D96" s="20">
        <v>0</v>
      </c>
      <c r="E96" s="22">
        <v>0</v>
      </c>
      <c r="F96" s="18" t="s">
        <v>90</v>
      </c>
    </row>
    <row r="97" spans="1:6">
      <c r="A97" s="19">
        <v>96</v>
      </c>
      <c r="B97" s="19" t="s">
        <v>1473</v>
      </c>
      <c r="C97" s="17">
        <v>3</v>
      </c>
      <c r="D97" s="20">
        <v>0</v>
      </c>
      <c r="E97" s="21">
        <v>1</v>
      </c>
      <c r="F97" s="18" t="s">
        <v>90</v>
      </c>
    </row>
    <row r="98" hidden="1" spans="1:6">
      <c r="A98" s="19">
        <v>97</v>
      </c>
      <c r="B98" s="19" t="s">
        <v>1232</v>
      </c>
      <c r="C98" s="17">
        <v>6</v>
      </c>
      <c r="D98" s="20">
        <v>0</v>
      </c>
      <c r="E98" s="22">
        <v>0</v>
      </c>
      <c r="F98" s="18" t="s">
        <v>90</v>
      </c>
    </row>
    <row r="99" hidden="1" spans="1:6">
      <c r="A99" s="19">
        <v>98</v>
      </c>
      <c r="B99" s="19" t="s">
        <v>1474</v>
      </c>
      <c r="C99" s="17">
        <v>15</v>
      </c>
      <c r="D99" s="20">
        <v>0</v>
      </c>
      <c r="E99" s="22">
        <v>0</v>
      </c>
      <c r="F99" s="17" t="s">
        <v>90</v>
      </c>
    </row>
    <row r="100" spans="1:6">
      <c r="A100" s="19">
        <v>99</v>
      </c>
      <c r="B100" s="19" t="s">
        <v>1281</v>
      </c>
      <c r="C100" s="17">
        <v>31</v>
      </c>
      <c r="D100" s="20">
        <v>0</v>
      </c>
      <c r="E100" s="22">
        <v>2</v>
      </c>
      <c r="F100" s="18" t="s">
        <v>1448</v>
      </c>
    </row>
    <row r="101" spans="1:6">
      <c r="A101" s="19">
        <v>100</v>
      </c>
      <c r="B101" s="19" t="s">
        <v>1475</v>
      </c>
      <c r="C101" s="17">
        <v>3</v>
      </c>
      <c r="D101" s="20">
        <v>0</v>
      </c>
      <c r="E101" s="22">
        <v>2</v>
      </c>
      <c r="F101" s="18" t="s">
        <v>90</v>
      </c>
    </row>
    <row r="102" hidden="1" spans="1:6">
      <c r="A102" s="19">
        <v>101</v>
      </c>
      <c r="B102" s="19" t="s">
        <v>1052</v>
      </c>
      <c r="C102" s="17">
        <v>1</v>
      </c>
      <c r="D102" s="17">
        <v>1</v>
      </c>
      <c r="E102" s="22">
        <v>0</v>
      </c>
      <c r="F102" s="18" t="s">
        <v>1476</v>
      </c>
    </row>
    <row r="103" hidden="1" spans="1:6">
      <c r="A103" s="19">
        <v>102</v>
      </c>
      <c r="B103" s="19" t="s">
        <v>1265</v>
      </c>
      <c r="C103" s="17">
        <v>1</v>
      </c>
      <c r="D103" s="17">
        <v>12</v>
      </c>
      <c r="E103" s="22">
        <v>0</v>
      </c>
      <c r="F103" s="18" t="s">
        <v>1433</v>
      </c>
    </row>
    <row r="104" hidden="1" spans="1:6">
      <c r="A104" s="19">
        <v>103</v>
      </c>
      <c r="B104" s="19" t="s">
        <v>1296</v>
      </c>
      <c r="C104" s="17">
        <v>7</v>
      </c>
      <c r="D104" s="20">
        <v>0</v>
      </c>
      <c r="E104" s="22">
        <v>0</v>
      </c>
      <c r="F104" s="18" t="s">
        <v>1430</v>
      </c>
    </row>
    <row r="105" hidden="1" spans="1:6">
      <c r="A105" s="19">
        <v>104</v>
      </c>
      <c r="B105" s="19" t="s">
        <v>1111</v>
      </c>
      <c r="C105" s="17">
        <v>5</v>
      </c>
      <c r="D105" s="20">
        <v>0</v>
      </c>
      <c r="E105" s="22">
        <v>0</v>
      </c>
      <c r="F105" s="18" t="s">
        <v>90</v>
      </c>
    </row>
    <row r="106" hidden="1" spans="1:6">
      <c r="A106" s="19">
        <v>105</v>
      </c>
      <c r="B106" s="19" t="s">
        <v>1477</v>
      </c>
      <c r="C106" s="17">
        <v>8</v>
      </c>
      <c r="D106" s="20">
        <v>0</v>
      </c>
      <c r="E106" s="22">
        <v>0</v>
      </c>
      <c r="F106" s="18" t="s">
        <v>90</v>
      </c>
    </row>
    <row r="107" hidden="1" spans="1:6">
      <c r="A107" s="19">
        <v>106</v>
      </c>
      <c r="B107" s="19" t="s">
        <v>1272</v>
      </c>
      <c r="C107" s="17">
        <v>2</v>
      </c>
      <c r="D107" s="17">
        <v>5</v>
      </c>
      <c r="E107" s="22">
        <v>0</v>
      </c>
      <c r="F107" s="18" t="s">
        <v>90</v>
      </c>
    </row>
    <row r="108" spans="1:6">
      <c r="A108" s="19">
        <v>107</v>
      </c>
      <c r="B108" s="19" t="s">
        <v>1228</v>
      </c>
      <c r="C108" s="17">
        <v>7</v>
      </c>
      <c r="D108" s="17">
        <v>11</v>
      </c>
      <c r="E108" s="22">
        <v>2</v>
      </c>
      <c r="F108" s="18" t="s">
        <v>90</v>
      </c>
    </row>
    <row r="109" hidden="1" spans="1:6">
      <c r="A109" s="19">
        <v>108</v>
      </c>
      <c r="B109" s="19" t="s">
        <v>1478</v>
      </c>
      <c r="C109" s="20">
        <v>0</v>
      </c>
      <c r="D109" s="17">
        <v>21</v>
      </c>
      <c r="E109" s="22">
        <v>0</v>
      </c>
      <c r="F109" s="18" t="s">
        <v>1433</v>
      </c>
    </row>
    <row r="110" hidden="1" spans="1:6">
      <c r="A110" s="19">
        <v>109</v>
      </c>
      <c r="B110" s="27" t="s">
        <v>1121</v>
      </c>
      <c r="C110" s="20">
        <v>0</v>
      </c>
      <c r="D110" s="17">
        <v>28</v>
      </c>
      <c r="E110" s="22">
        <v>0</v>
      </c>
      <c r="F110" s="18" t="s">
        <v>90</v>
      </c>
    </row>
    <row r="111" hidden="1" spans="1:6">
      <c r="A111" s="19">
        <v>110</v>
      </c>
      <c r="B111" s="19" t="s">
        <v>1479</v>
      </c>
      <c r="C111" s="17">
        <v>7</v>
      </c>
      <c r="D111" s="17">
        <v>1</v>
      </c>
      <c r="E111" s="22">
        <v>0</v>
      </c>
      <c r="F111" s="18" t="s">
        <v>90</v>
      </c>
    </row>
    <row r="112" spans="1:6">
      <c r="A112" s="19">
        <v>111</v>
      </c>
      <c r="B112" s="19" t="s">
        <v>1230</v>
      </c>
      <c r="C112" s="17">
        <v>4</v>
      </c>
      <c r="D112" s="20">
        <v>0</v>
      </c>
      <c r="E112" s="22">
        <v>3</v>
      </c>
      <c r="F112" s="18" t="s">
        <v>1476</v>
      </c>
    </row>
    <row r="113" hidden="1" spans="1:6">
      <c r="A113" s="19">
        <v>112</v>
      </c>
      <c r="B113" s="19" t="s">
        <v>1480</v>
      </c>
      <c r="C113" s="17">
        <v>3</v>
      </c>
      <c r="D113" s="17">
        <v>5</v>
      </c>
      <c r="E113" s="22">
        <v>0</v>
      </c>
      <c r="F113" s="18" t="s">
        <v>90</v>
      </c>
    </row>
    <row r="114" hidden="1" spans="1:6">
      <c r="A114" s="19">
        <v>113</v>
      </c>
      <c r="B114" s="19" t="s">
        <v>1005</v>
      </c>
      <c r="C114" s="17">
        <v>10</v>
      </c>
      <c r="D114" s="20">
        <v>0</v>
      </c>
      <c r="E114" s="22">
        <v>0</v>
      </c>
      <c r="F114" s="17" t="s">
        <v>90</v>
      </c>
    </row>
    <row r="115" hidden="1" spans="1:6">
      <c r="A115" s="19">
        <v>114</v>
      </c>
      <c r="B115" s="19" t="s">
        <v>1481</v>
      </c>
      <c r="C115" s="17">
        <v>6</v>
      </c>
      <c r="D115" s="17">
        <v>0</v>
      </c>
      <c r="E115" s="21">
        <v>0</v>
      </c>
      <c r="F115" s="26" t="s">
        <v>1466</v>
      </c>
    </row>
    <row r="116" spans="1:6">
      <c r="A116" s="19">
        <v>115</v>
      </c>
      <c r="B116" s="19" t="s">
        <v>1482</v>
      </c>
      <c r="C116" s="17">
        <v>7</v>
      </c>
      <c r="D116" s="17">
        <v>6</v>
      </c>
      <c r="E116" s="21">
        <v>4</v>
      </c>
      <c r="F116" s="18" t="s">
        <v>90</v>
      </c>
    </row>
    <row r="117" spans="1:6">
      <c r="A117" s="19">
        <v>116</v>
      </c>
      <c r="B117" s="19" t="s">
        <v>1483</v>
      </c>
      <c r="C117" s="17">
        <v>4</v>
      </c>
      <c r="D117" s="20">
        <v>0</v>
      </c>
      <c r="E117" s="21">
        <v>1</v>
      </c>
      <c r="F117" s="18" t="s">
        <v>90</v>
      </c>
    </row>
    <row r="118" hidden="1" spans="1:6">
      <c r="A118" s="19">
        <v>117</v>
      </c>
      <c r="B118" s="19" t="s">
        <v>1236</v>
      </c>
      <c r="C118" s="17">
        <v>12</v>
      </c>
      <c r="D118" s="20">
        <v>0</v>
      </c>
      <c r="E118" s="22">
        <v>0</v>
      </c>
      <c r="F118" s="17" t="s">
        <v>90</v>
      </c>
    </row>
    <row r="119" hidden="1" spans="1:6">
      <c r="A119" s="19">
        <v>118</v>
      </c>
      <c r="B119" s="19" t="s">
        <v>1092</v>
      </c>
      <c r="C119" s="20">
        <v>0</v>
      </c>
      <c r="D119" s="17">
        <v>14</v>
      </c>
      <c r="E119" s="22">
        <v>0</v>
      </c>
      <c r="F119" s="18" t="s">
        <v>1438</v>
      </c>
    </row>
    <row r="120" hidden="1" spans="1:6">
      <c r="A120" s="19">
        <v>119</v>
      </c>
      <c r="B120" s="19" t="s">
        <v>1484</v>
      </c>
      <c r="C120" s="17">
        <v>0</v>
      </c>
      <c r="D120" s="17">
        <v>32</v>
      </c>
      <c r="E120" s="22">
        <v>0</v>
      </c>
      <c r="F120" s="18" t="s">
        <v>1430</v>
      </c>
    </row>
    <row r="121" hidden="1" spans="1:6">
      <c r="A121" s="19">
        <v>120</v>
      </c>
      <c r="B121" s="19" t="s">
        <v>1485</v>
      </c>
      <c r="C121" s="17">
        <v>11</v>
      </c>
      <c r="D121" s="20">
        <v>0</v>
      </c>
      <c r="E121" s="22">
        <v>0</v>
      </c>
      <c r="F121" s="18" t="s">
        <v>1486</v>
      </c>
    </row>
    <row r="122" hidden="1" spans="1:6">
      <c r="A122" s="19">
        <v>121</v>
      </c>
      <c r="B122" s="19" t="s">
        <v>1246</v>
      </c>
      <c r="C122" s="17">
        <v>3</v>
      </c>
      <c r="D122" s="17">
        <v>1</v>
      </c>
      <c r="E122" s="22">
        <v>0</v>
      </c>
      <c r="F122" s="18" t="s">
        <v>90</v>
      </c>
    </row>
    <row r="123" spans="1:6">
      <c r="A123" s="19">
        <v>122</v>
      </c>
      <c r="B123" s="19" t="s">
        <v>1001</v>
      </c>
      <c r="C123" s="17">
        <v>6</v>
      </c>
      <c r="D123" s="17">
        <v>0</v>
      </c>
      <c r="E123" s="22">
        <v>1</v>
      </c>
      <c r="F123" s="17" t="s">
        <v>90</v>
      </c>
    </row>
    <row r="124" hidden="1" spans="1:6">
      <c r="A124" s="19">
        <v>123</v>
      </c>
      <c r="B124" s="19" t="s">
        <v>1487</v>
      </c>
      <c r="C124" s="17">
        <v>12</v>
      </c>
      <c r="D124" s="20">
        <v>0</v>
      </c>
      <c r="E124" s="22">
        <v>0</v>
      </c>
      <c r="F124" s="18" t="s">
        <v>90</v>
      </c>
    </row>
    <row r="125" hidden="1" spans="1:6">
      <c r="A125" s="19">
        <v>124</v>
      </c>
      <c r="B125" s="19" t="s">
        <v>1250</v>
      </c>
      <c r="C125" s="17">
        <v>12</v>
      </c>
      <c r="D125" s="20">
        <v>0</v>
      </c>
      <c r="E125" s="22">
        <v>0</v>
      </c>
      <c r="F125" s="18" t="s">
        <v>90</v>
      </c>
    </row>
    <row r="126" hidden="1" spans="1:6">
      <c r="A126" s="19">
        <v>125</v>
      </c>
      <c r="B126" s="19" t="s">
        <v>1488</v>
      </c>
      <c r="C126" s="20">
        <v>0</v>
      </c>
      <c r="D126" s="17">
        <v>5</v>
      </c>
      <c r="E126" s="22">
        <v>0</v>
      </c>
      <c r="F126" s="18" t="s">
        <v>1438</v>
      </c>
    </row>
    <row r="127" spans="1:6">
      <c r="A127" s="19">
        <v>126</v>
      </c>
      <c r="B127" s="19" t="s">
        <v>982</v>
      </c>
      <c r="C127" s="17">
        <v>4</v>
      </c>
      <c r="D127" s="17">
        <v>2</v>
      </c>
      <c r="E127" s="22">
        <v>2</v>
      </c>
      <c r="F127" s="17" t="s">
        <v>90</v>
      </c>
    </row>
    <row r="128" hidden="1" spans="1:6">
      <c r="A128" s="19">
        <v>127</v>
      </c>
      <c r="B128" s="19" t="s">
        <v>1489</v>
      </c>
      <c r="C128" s="17">
        <v>0</v>
      </c>
      <c r="D128" s="20">
        <v>0</v>
      </c>
      <c r="E128" s="22">
        <v>0</v>
      </c>
      <c r="F128" s="18" t="s">
        <v>90</v>
      </c>
    </row>
    <row r="129" hidden="1" spans="1:6">
      <c r="A129" s="19">
        <v>128</v>
      </c>
      <c r="B129" s="19" t="s">
        <v>1490</v>
      </c>
      <c r="C129" s="20">
        <v>0</v>
      </c>
      <c r="D129" s="17">
        <v>20</v>
      </c>
      <c r="E129" s="22">
        <v>0</v>
      </c>
      <c r="F129" s="18" t="s">
        <v>1491</v>
      </c>
    </row>
    <row r="130" hidden="1" spans="1:6">
      <c r="A130" s="19">
        <v>129</v>
      </c>
      <c r="B130" s="19" t="s">
        <v>1252</v>
      </c>
      <c r="C130" s="17">
        <v>16</v>
      </c>
      <c r="D130" s="20">
        <v>0</v>
      </c>
      <c r="E130" s="22">
        <v>0</v>
      </c>
      <c r="F130" s="18" t="s">
        <v>90</v>
      </c>
    </row>
    <row r="131" hidden="1" spans="1:6">
      <c r="A131" s="19">
        <v>130</v>
      </c>
      <c r="B131" s="19" t="s">
        <v>1492</v>
      </c>
      <c r="C131" s="17">
        <v>11</v>
      </c>
      <c r="D131" s="20">
        <v>0</v>
      </c>
      <c r="E131" s="22">
        <v>0</v>
      </c>
      <c r="F131" s="18" t="s">
        <v>71</v>
      </c>
    </row>
    <row r="132" hidden="1" spans="1:6">
      <c r="A132" s="19">
        <v>131</v>
      </c>
      <c r="B132" s="19" t="s">
        <v>1254</v>
      </c>
      <c r="C132" s="17">
        <v>10</v>
      </c>
      <c r="D132" s="20">
        <v>0</v>
      </c>
      <c r="E132" s="22">
        <v>0</v>
      </c>
      <c r="F132" s="17" t="s">
        <v>90</v>
      </c>
    </row>
    <row r="133" hidden="1" spans="1:6">
      <c r="A133" s="19">
        <v>132</v>
      </c>
      <c r="B133" s="19" t="s">
        <v>1493</v>
      </c>
      <c r="C133" s="17">
        <v>2</v>
      </c>
      <c r="D133" s="20">
        <v>0</v>
      </c>
      <c r="E133" s="22">
        <v>0</v>
      </c>
      <c r="F133" s="18" t="s">
        <v>90</v>
      </c>
    </row>
    <row r="134" hidden="1" spans="1:6">
      <c r="A134" s="19">
        <v>133</v>
      </c>
      <c r="B134" s="19" t="s">
        <v>1080</v>
      </c>
      <c r="C134" s="17">
        <v>4</v>
      </c>
      <c r="D134" s="20">
        <v>0</v>
      </c>
      <c r="E134" s="22">
        <v>0</v>
      </c>
      <c r="F134" s="18" t="s">
        <v>90</v>
      </c>
    </row>
    <row r="135" spans="1:6">
      <c r="A135" s="19">
        <v>134</v>
      </c>
      <c r="B135" s="19" t="s">
        <v>1494</v>
      </c>
      <c r="C135" s="17">
        <v>4</v>
      </c>
      <c r="D135" s="20">
        <v>0</v>
      </c>
      <c r="E135" s="22">
        <v>1</v>
      </c>
      <c r="F135" s="17" t="s">
        <v>90</v>
      </c>
    </row>
    <row r="136" hidden="1" spans="1:6">
      <c r="A136" s="19">
        <v>135</v>
      </c>
      <c r="B136" s="19" t="s">
        <v>1244</v>
      </c>
      <c r="C136" s="17">
        <v>1</v>
      </c>
      <c r="D136" s="17">
        <v>20</v>
      </c>
      <c r="E136" s="22">
        <v>0</v>
      </c>
      <c r="F136" s="18" t="s">
        <v>90</v>
      </c>
    </row>
    <row r="137" spans="1:6">
      <c r="A137" s="19">
        <v>136</v>
      </c>
      <c r="B137" s="19" t="s">
        <v>1495</v>
      </c>
      <c r="C137" s="17">
        <v>5</v>
      </c>
      <c r="D137" s="20">
        <v>0</v>
      </c>
      <c r="E137" s="22">
        <v>1</v>
      </c>
      <c r="F137" s="18" t="s">
        <v>1496</v>
      </c>
    </row>
    <row r="138" hidden="1" spans="1:6">
      <c r="A138" s="19">
        <v>137</v>
      </c>
      <c r="B138" s="19" t="s">
        <v>1497</v>
      </c>
      <c r="C138" s="17">
        <v>13</v>
      </c>
      <c r="D138" s="17">
        <v>5</v>
      </c>
      <c r="E138" s="22">
        <v>0</v>
      </c>
      <c r="F138" s="18" t="s">
        <v>90</v>
      </c>
    </row>
    <row r="139" hidden="1" spans="1:6">
      <c r="A139" s="19">
        <v>138</v>
      </c>
      <c r="B139" s="19" t="s">
        <v>1498</v>
      </c>
      <c r="C139" s="17">
        <v>2</v>
      </c>
      <c r="D139" s="20">
        <v>0</v>
      </c>
      <c r="E139" s="22">
        <v>0</v>
      </c>
      <c r="F139" s="18" t="s">
        <v>90</v>
      </c>
    </row>
    <row r="140" hidden="1" spans="1:6">
      <c r="A140" s="19">
        <v>139</v>
      </c>
      <c r="B140" s="19" t="s">
        <v>1086</v>
      </c>
      <c r="C140" s="17">
        <v>6</v>
      </c>
      <c r="D140" s="20">
        <v>0</v>
      </c>
      <c r="E140" s="22">
        <v>0</v>
      </c>
      <c r="F140" s="18" t="s">
        <v>90</v>
      </c>
    </row>
    <row r="141" spans="1:6">
      <c r="A141" s="19">
        <v>140</v>
      </c>
      <c r="B141" s="19" t="s">
        <v>1499</v>
      </c>
      <c r="C141" s="20">
        <v>0</v>
      </c>
      <c r="D141" s="20">
        <v>0</v>
      </c>
      <c r="E141" s="22">
        <v>8</v>
      </c>
      <c r="F141" s="17" t="s">
        <v>71</v>
      </c>
    </row>
    <row r="142" hidden="1" spans="1:6">
      <c r="A142" s="19">
        <v>141</v>
      </c>
      <c r="B142" s="19" t="s">
        <v>1248</v>
      </c>
      <c r="C142" s="17">
        <v>2</v>
      </c>
      <c r="D142" s="17">
        <v>2</v>
      </c>
      <c r="E142" s="22">
        <v>0</v>
      </c>
      <c r="F142" s="18" t="s">
        <v>90</v>
      </c>
    </row>
    <row r="143" spans="1:6">
      <c r="A143" s="19">
        <v>142</v>
      </c>
      <c r="B143" s="19" t="s">
        <v>1500</v>
      </c>
      <c r="C143" s="17">
        <v>4</v>
      </c>
      <c r="D143" s="17">
        <v>6</v>
      </c>
      <c r="E143" s="22">
        <v>5</v>
      </c>
      <c r="F143" s="18" t="s">
        <v>90</v>
      </c>
    </row>
    <row r="144" hidden="1" spans="1:6">
      <c r="A144" s="19">
        <v>143</v>
      </c>
      <c r="B144" s="19" t="s">
        <v>1501</v>
      </c>
      <c r="C144" s="17">
        <v>3</v>
      </c>
      <c r="D144" s="20">
        <v>0</v>
      </c>
      <c r="E144" s="22">
        <v>0</v>
      </c>
      <c r="F144" s="18" t="s">
        <v>1438</v>
      </c>
    </row>
    <row r="145" hidden="1" spans="1:6">
      <c r="A145" s="19">
        <v>144</v>
      </c>
      <c r="B145" s="19" t="s">
        <v>1308</v>
      </c>
      <c r="C145" s="17">
        <v>3</v>
      </c>
      <c r="D145" s="20">
        <v>0</v>
      </c>
      <c r="E145" s="22">
        <v>0</v>
      </c>
      <c r="F145" s="18" t="s">
        <v>90</v>
      </c>
    </row>
    <row r="146" hidden="1" spans="1:6">
      <c r="A146" s="19">
        <v>145</v>
      </c>
      <c r="B146" s="19" t="s">
        <v>1502</v>
      </c>
      <c r="C146" s="17">
        <v>5</v>
      </c>
      <c r="D146" s="17">
        <v>2</v>
      </c>
      <c r="E146" s="22">
        <v>0</v>
      </c>
      <c r="F146" s="18" t="s">
        <v>1433</v>
      </c>
    </row>
    <row r="147" hidden="1" spans="1:6">
      <c r="A147" s="19">
        <v>146</v>
      </c>
      <c r="B147" s="19" t="s">
        <v>1503</v>
      </c>
      <c r="C147" s="17">
        <v>2</v>
      </c>
      <c r="D147" s="20">
        <v>0</v>
      </c>
      <c r="E147" s="22">
        <v>0</v>
      </c>
      <c r="F147" s="18" t="s">
        <v>1433</v>
      </c>
    </row>
    <row r="148" hidden="1" spans="1:6">
      <c r="A148" s="19">
        <v>147</v>
      </c>
      <c r="B148" s="19" t="s">
        <v>1055</v>
      </c>
      <c r="C148" s="17">
        <v>5</v>
      </c>
      <c r="D148" s="17">
        <v>4</v>
      </c>
      <c r="E148" s="22">
        <v>0</v>
      </c>
      <c r="F148" s="18" t="s">
        <v>90</v>
      </c>
    </row>
    <row r="149" hidden="1" spans="1:6">
      <c r="A149" s="19">
        <v>148</v>
      </c>
      <c r="B149" s="19" t="s">
        <v>1504</v>
      </c>
      <c r="C149" s="20">
        <v>0</v>
      </c>
      <c r="D149" s="20">
        <v>0</v>
      </c>
      <c r="E149" s="22">
        <v>0</v>
      </c>
      <c r="F149" s="18" t="s">
        <v>90</v>
      </c>
    </row>
    <row r="150" hidden="1" spans="1:6">
      <c r="A150" s="19">
        <v>149</v>
      </c>
      <c r="B150" s="19" t="s">
        <v>1274</v>
      </c>
      <c r="C150" s="17">
        <v>6</v>
      </c>
      <c r="D150" s="20">
        <v>0</v>
      </c>
      <c r="E150" s="22">
        <v>0</v>
      </c>
      <c r="F150" s="18" t="s">
        <v>90</v>
      </c>
    </row>
    <row r="151" hidden="1" spans="1:6">
      <c r="A151" s="19">
        <v>150</v>
      </c>
      <c r="B151" s="19" t="s">
        <v>1238</v>
      </c>
      <c r="C151" s="17">
        <v>9</v>
      </c>
      <c r="D151" s="17">
        <v>2</v>
      </c>
      <c r="E151" s="22">
        <v>0</v>
      </c>
      <c r="F151" s="18" t="s">
        <v>90</v>
      </c>
    </row>
    <row r="152" hidden="1" spans="1:6">
      <c r="A152" s="19">
        <v>151</v>
      </c>
      <c r="B152" s="19" t="s">
        <v>1022</v>
      </c>
      <c r="C152" s="17">
        <v>3</v>
      </c>
      <c r="D152" s="20">
        <v>0</v>
      </c>
      <c r="E152" s="22">
        <v>0</v>
      </c>
      <c r="F152" s="18" t="s">
        <v>71</v>
      </c>
    </row>
    <row r="153" hidden="1" spans="1:6">
      <c r="A153" s="19">
        <v>152</v>
      </c>
      <c r="B153" s="19" t="s">
        <v>1278</v>
      </c>
      <c r="C153" s="17">
        <v>3</v>
      </c>
      <c r="D153" s="20">
        <v>0</v>
      </c>
      <c r="E153" s="22">
        <v>0</v>
      </c>
      <c r="F153" s="18" t="s">
        <v>90</v>
      </c>
    </row>
    <row r="154" hidden="1" spans="1:6">
      <c r="A154" s="19">
        <v>153</v>
      </c>
      <c r="B154" s="19" t="s">
        <v>1260</v>
      </c>
      <c r="C154" s="17">
        <v>2</v>
      </c>
      <c r="D154" s="17">
        <v>8</v>
      </c>
      <c r="E154" s="22">
        <v>0</v>
      </c>
      <c r="F154" s="18" t="s">
        <v>90</v>
      </c>
    </row>
    <row r="155" hidden="1" spans="1:6">
      <c r="A155" s="19">
        <v>154</v>
      </c>
      <c r="B155" s="19" t="s">
        <v>1505</v>
      </c>
      <c r="C155" s="20">
        <v>0</v>
      </c>
      <c r="D155" s="17">
        <v>17</v>
      </c>
      <c r="E155" s="22">
        <v>0</v>
      </c>
      <c r="F155" s="18" t="s">
        <v>90</v>
      </c>
    </row>
    <row r="156" hidden="1" spans="1:6">
      <c r="A156" s="19">
        <v>155</v>
      </c>
      <c r="B156" s="19" t="s">
        <v>1506</v>
      </c>
      <c r="C156" s="20">
        <v>0</v>
      </c>
      <c r="D156" s="20">
        <v>0</v>
      </c>
      <c r="E156" s="22">
        <v>0</v>
      </c>
      <c r="F156" s="17" t="s">
        <v>71</v>
      </c>
    </row>
    <row r="157" hidden="1" spans="1:6">
      <c r="A157" s="19">
        <v>156</v>
      </c>
      <c r="B157" s="19" t="s">
        <v>1507</v>
      </c>
      <c r="C157" s="17">
        <v>9</v>
      </c>
      <c r="D157" s="20">
        <v>0</v>
      </c>
      <c r="E157" s="21">
        <v>0</v>
      </c>
      <c r="F157" s="18" t="s">
        <v>90</v>
      </c>
    </row>
    <row r="158" hidden="1" spans="1:6">
      <c r="A158" s="19">
        <v>157</v>
      </c>
      <c r="B158" s="19" t="s">
        <v>1508</v>
      </c>
      <c r="C158" s="20">
        <v>0</v>
      </c>
      <c r="D158" s="17">
        <v>27</v>
      </c>
      <c r="E158" s="22">
        <v>0</v>
      </c>
      <c r="F158" s="18" t="s">
        <v>90</v>
      </c>
    </row>
    <row r="159" hidden="1" spans="1:6">
      <c r="A159" s="19">
        <v>158</v>
      </c>
      <c r="B159" s="19" t="s">
        <v>1509</v>
      </c>
      <c r="C159" s="17">
        <v>1</v>
      </c>
      <c r="D159" s="20">
        <v>0</v>
      </c>
      <c r="E159" s="22">
        <v>0</v>
      </c>
      <c r="F159" s="17" t="s">
        <v>71</v>
      </c>
    </row>
    <row r="160" hidden="1" spans="1:6">
      <c r="A160" s="19">
        <v>159</v>
      </c>
      <c r="B160" s="19" t="s">
        <v>1267</v>
      </c>
      <c r="C160" s="17">
        <v>5</v>
      </c>
      <c r="D160" s="17">
        <v>50</v>
      </c>
      <c r="E160" s="21">
        <v>0</v>
      </c>
      <c r="F160" s="26" t="s">
        <v>1441</v>
      </c>
    </row>
    <row r="161" hidden="1" spans="1:6">
      <c r="A161" s="19">
        <v>160</v>
      </c>
      <c r="B161" s="19" t="s">
        <v>1510</v>
      </c>
      <c r="C161" s="17">
        <v>2</v>
      </c>
      <c r="D161" s="17">
        <v>0</v>
      </c>
      <c r="E161" s="21">
        <v>0</v>
      </c>
      <c r="F161" s="26" t="s">
        <v>1466</v>
      </c>
    </row>
    <row r="162" hidden="1" spans="1:6">
      <c r="A162" s="19">
        <v>161</v>
      </c>
      <c r="B162" s="19" t="s">
        <v>1288</v>
      </c>
      <c r="C162" s="17">
        <v>7</v>
      </c>
      <c r="D162" s="20">
        <v>0</v>
      </c>
      <c r="E162" s="22">
        <v>0</v>
      </c>
      <c r="F162" s="18" t="s">
        <v>1438</v>
      </c>
    </row>
    <row r="163" hidden="1" spans="1:6">
      <c r="A163" s="19">
        <v>162</v>
      </c>
      <c r="B163" s="19" t="s">
        <v>1511</v>
      </c>
      <c r="C163" s="17">
        <v>1</v>
      </c>
      <c r="D163" s="20">
        <v>0</v>
      </c>
      <c r="E163" s="22">
        <v>0</v>
      </c>
      <c r="F163" s="18" t="s">
        <v>90</v>
      </c>
    </row>
    <row r="164" hidden="1" spans="1:6">
      <c r="A164" s="19">
        <v>163</v>
      </c>
      <c r="B164" s="19" t="s">
        <v>1512</v>
      </c>
      <c r="C164" s="20">
        <v>0</v>
      </c>
      <c r="D164" s="17">
        <v>18</v>
      </c>
      <c r="E164" s="22">
        <v>0</v>
      </c>
      <c r="F164" s="18" t="s">
        <v>1433</v>
      </c>
    </row>
    <row r="165" hidden="1" spans="1:6">
      <c r="A165" s="19">
        <v>164</v>
      </c>
      <c r="B165" s="19" t="s">
        <v>1513</v>
      </c>
      <c r="C165" s="20">
        <v>0</v>
      </c>
      <c r="D165" s="17">
        <v>2</v>
      </c>
      <c r="E165" s="22">
        <v>0</v>
      </c>
      <c r="F165" s="18" t="s">
        <v>71</v>
      </c>
    </row>
    <row r="166" hidden="1" spans="1:6">
      <c r="A166" s="19">
        <v>165</v>
      </c>
      <c r="B166" s="19" t="s">
        <v>1262</v>
      </c>
      <c r="C166" s="17">
        <v>4</v>
      </c>
      <c r="D166" s="17">
        <v>13</v>
      </c>
      <c r="E166" s="22">
        <v>0</v>
      </c>
      <c r="F166" s="18" t="s">
        <v>90</v>
      </c>
    </row>
    <row r="167" hidden="1" spans="1:6">
      <c r="A167" s="19">
        <v>166</v>
      </c>
      <c r="B167" s="19" t="s">
        <v>1276</v>
      </c>
      <c r="C167" s="17">
        <v>13</v>
      </c>
      <c r="D167" s="20">
        <v>0</v>
      </c>
      <c r="E167" s="22">
        <v>0</v>
      </c>
      <c r="F167" s="18" t="s">
        <v>90</v>
      </c>
    </row>
    <row r="168" hidden="1" spans="1:6">
      <c r="A168" s="19">
        <v>167</v>
      </c>
      <c r="B168" s="19" t="s">
        <v>1514</v>
      </c>
      <c r="C168" s="17">
        <v>2</v>
      </c>
      <c r="D168" s="17">
        <v>46</v>
      </c>
      <c r="E168" s="22">
        <v>0</v>
      </c>
      <c r="F168" s="18" t="s">
        <v>90</v>
      </c>
    </row>
    <row r="169" hidden="1" spans="1:6">
      <c r="A169" s="19">
        <v>168</v>
      </c>
      <c r="B169" s="19" t="s">
        <v>1290</v>
      </c>
      <c r="C169" s="17">
        <v>8</v>
      </c>
      <c r="D169" s="20">
        <v>0</v>
      </c>
      <c r="E169" s="22">
        <v>0</v>
      </c>
      <c r="F169" s="18" t="s">
        <v>90</v>
      </c>
    </row>
    <row r="170" hidden="1" spans="1:6">
      <c r="A170" s="19">
        <v>169</v>
      </c>
      <c r="B170" s="19" t="s">
        <v>1286</v>
      </c>
      <c r="C170" s="17">
        <v>2</v>
      </c>
      <c r="D170" s="17">
        <v>11</v>
      </c>
      <c r="E170" s="21">
        <v>0</v>
      </c>
      <c r="F170" s="18" t="s">
        <v>90</v>
      </c>
    </row>
    <row r="171" spans="1:6">
      <c r="A171" s="19">
        <v>170</v>
      </c>
      <c r="B171" s="19" t="s">
        <v>1515</v>
      </c>
      <c r="C171" s="17">
        <v>7</v>
      </c>
      <c r="D171" s="17">
        <v>0</v>
      </c>
      <c r="E171" s="21">
        <v>1</v>
      </c>
      <c r="F171" s="26" t="s">
        <v>1516</v>
      </c>
    </row>
    <row r="172" hidden="1" spans="1:6">
      <c r="A172" s="19">
        <v>171</v>
      </c>
      <c r="B172" s="19" t="s">
        <v>1207</v>
      </c>
      <c r="C172" s="17">
        <v>4</v>
      </c>
      <c r="D172" s="17">
        <v>40</v>
      </c>
      <c r="E172" s="21">
        <v>0</v>
      </c>
      <c r="F172" s="26" t="s">
        <v>1466</v>
      </c>
    </row>
    <row r="173" hidden="1" spans="1:6">
      <c r="A173" s="19">
        <v>172</v>
      </c>
      <c r="B173" s="19" t="s">
        <v>1517</v>
      </c>
      <c r="C173" s="17">
        <v>0</v>
      </c>
      <c r="D173" s="20">
        <v>0</v>
      </c>
      <c r="E173" s="22">
        <v>0</v>
      </c>
      <c r="F173" s="18" t="s">
        <v>1438</v>
      </c>
    </row>
    <row r="174" hidden="1" spans="1:6">
      <c r="A174" s="19">
        <v>173</v>
      </c>
      <c r="B174" s="27" t="s">
        <v>1129</v>
      </c>
      <c r="C174" s="17">
        <v>3</v>
      </c>
      <c r="D174" s="20">
        <v>0</v>
      </c>
      <c r="E174" s="22">
        <v>0</v>
      </c>
      <c r="F174" s="18" t="s">
        <v>90</v>
      </c>
    </row>
    <row r="175" hidden="1" spans="1:6">
      <c r="A175" s="19">
        <v>174</v>
      </c>
      <c r="B175" s="19" t="s">
        <v>1063</v>
      </c>
      <c r="C175" s="17">
        <v>2</v>
      </c>
      <c r="D175" s="20">
        <v>0</v>
      </c>
      <c r="E175" s="22">
        <v>0</v>
      </c>
      <c r="F175" s="18" t="s">
        <v>1438</v>
      </c>
    </row>
    <row r="176" hidden="1" spans="1:6">
      <c r="A176" s="19">
        <v>175</v>
      </c>
      <c r="B176" s="19" t="s">
        <v>1518</v>
      </c>
      <c r="C176" s="17">
        <v>2</v>
      </c>
      <c r="D176" s="20">
        <v>0</v>
      </c>
      <c r="E176" s="22">
        <v>0</v>
      </c>
      <c r="F176" s="18" t="s">
        <v>90</v>
      </c>
    </row>
    <row r="177" hidden="1" spans="1:6">
      <c r="A177" s="19">
        <v>176</v>
      </c>
      <c r="B177" s="19" t="s">
        <v>1519</v>
      </c>
      <c r="C177" s="17">
        <v>2</v>
      </c>
      <c r="D177" s="20">
        <v>0</v>
      </c>
      <c r="E177" s="22">
        <v>0</v>
      </c>
      <c r="F177" s="18" t="s">
        <v>71</v>
      </c>
    </row>
    <row r="178" hidden="1" spans="1:6">
      <c r="A178" s="19">
        <v>177</v>
      </c>
      <c r="B178" s="19" t="s">
        <v>1520</v>
      </c>
      <c r="C178" s="17">
        <v>2</v>
      </c>
      <c r="D178" s="20">
        <v>0</v>
      </c>
      <c r="E178" s="22">
        <v>0</v>
      </c>
      <c r="F178" s="18" t="s">
        <v>1448</v>
      </c>
    </row>
    <row r="179" hidden="1" spans="1:6">
      <c r="A179" s="19">
        <v>178</v>
      </c>
      <c r="B179" s="19" t="s">
        <v>1521</v>
      </c>
      <c r="C179" s="17">
        <v>1</v>
      </c>
      <c r="D179" s="20">
        <v>0</v>
      </c>
      <c r="E179" s="22">
        <v>0</v>
      </c>
      <c r="F179" s="18" t="s">
        <v>90</v>
      </c>
    </row>
    <row r="180" hidden="1" spans="1:6">
      <c r="A180" s="19">
        <v>179</v>
      </c>
      <c r="B180" s="19" t="s">
        <v>1323</v>
      </c>
      <c r="C180" s="17">
        <v>4</v>
      </c>
      <c r="D180" s="20">
        <v>0</v>
      </c>
      <c r="E180" s="22">
        <v>0</v>
      </c>
      <c r="F180" s="18" t="s">
        <v>90</v>
      </c>
    </row>
    <row r="181" hidden="1" spans="1:6">
      <c r="A181" s="19">
        <v>180</v>
      </c>
      <c r="B181" s="19" t="s">
        <v>1084</v>
      </c>
      <c r="C181" s="17">
        <v>2</v>
      </c>
      <c r="D181" s="20">
        <v>0</v>
      </c>
      <c r="E181" s="22">
        <v>0</v>
      </c>
      <c r="F181" s="18" t="s">
        <v>90</v>
      </c>
    </row>
    <row r="182" spans="1:6">
      <c r="A182" s="19">
        <v>181</v>
      </c>
      <c r="B182" s="19" t="s">
        <v>1522</v>
      </c>
      <c r="C182" s="17">
        <v>2</v>
      </c>
      <c r="D182" s="17">
        <v>0</v>
      </c>
      <c r="E182" s="21">
        <v>2</v>
      </c>
      <c r="F182" s="26" t="s">
        <v>1463</v>
      </c>
    </row>
    <row r="183" spans="1:6">
      <c r="A183" s="19">
        <v>182</v>
      </c>
      <c r="B183" s="19" t="s">
        <v>1312</v>
      </c>
      <c r="C183" s="17">
        <v>1</v>
      </c>
      <c r="D183" s="20">
        <v>0</v>
      </c>
      <c r="E183" s="22">
        <v>1</v>
      </c>
      <c r="F183" s="18" t="s">
        <v>1433</v>
      </c>
    </row>
    <row r="184" hidden="1" spans="1:6">
      <c r="A184" s="19">
        <v>183</v>
      </c>
      <c r="B184" s="19" t="s">
        <v>1346</v>
      </c>
      <c r="C184" s="17">
        <v>1</v>
      </c>
      <c r="D184" s="17">
        <v>0</v>
      </c>
      <c r="E184" s="21">
        <v>0</v>
      </c>
      <c r="F184" s="26" t="s">
        <v>1466</v>
      </c>
    </row>
    <row r="185" hidden="1" spans="1:6">
      <c r="A185" s="19">
        <v>184</v>
      </c>
      <c r="B185" s="19" t="s">
        <v>1300</v>
      </c>
      <c r="C185" s="17">
        <v>5</v>
      </c>
      <c r="D185" s="20">
        <v>0</v>
      </c>
      <c r="E185" s="22">
        <v>0</v>
      </c>
      <c r="F185" s="18" t="s">
        <v>90</v>
      </c>
    </row>
    <row r="186" spans="1:6">
      <c r="A186" s="19">
        <v>185</v>
      </c>
      <c r="B186" s="19" t="s">
        <v>1523</v>
      </c>
      <c r="C186" s="17">
        <v>2</v>
      </c>
      <c r="D186" s="20">
        <v>0</v>
      </c>
      <c r="E186" s="22">
        <v>5</v>
      </c>
      <c r="F186" s="18" t="s">
        <v>90</v>
      </c>
    </row>
    <row r="187" hidden="1" spans="1:6">
      <c r="A187" s="19">
        <v>186</v>
      </c>
      <c r="B187" s="19" t="s">
        <v>1524</v>
      </c>
      <c r="C187" s="20">
        <v>0</v>
      </c>
      <c r="D187" s="17">
        <v>22</v>
      </c>
      <c r="E187" s="22">
        <v>0</v>
      </c>
      <c r="F187" s="24" t="s">
        <v>90</v>
      </c>
    </row>
    <row r="188" hidden="1" spans="1:6">
      <c r="A188" s="19">
        <v>187</v>
      </c>
      <c r="B188" s="19" t="s">
        <v>1525</v>
      </c>
      <c r="C188" s="17">
        <v>3</v>
      </c>
      <c r="D188" s="20">
        <v>0</v>
      </c>
      <c r="E188" s="22">
        <v>0</v>
      </c>
      <c r="F188" s="24" t="s">
        <v>90</v>
      </c>
    </row>
    <row r="189" hidden="1" spans="1:6">
      <c r="A189" s="19">
        <v>188</v>
      </c>
      <c r="B189" s="19" t="s">
        <v>1292</v>
      </c>
      <c r="C189" s="17">
        <v>3</v>
      </c>
      <c r="D189" s="17">
        <v>50</v>
      </c>
      <c r="E189" s="22">
        <v>0</v>
      </c>
      <c r="F189" s="18" t="s">
        <v>90</v>
      </c>
    </row>
    <row r="190" hidden="1" spans="1:6">
      <c r="A190" s="19">
        <v>189</v>
      </c>
      <c r="B190" s="19" t="s">
        <v>1526</v>
      </c>
      <c r="C190" s="17">
        <v>0</v>
      </c>
      <c r="D190" s="17">
        <v>20</v>
      </c>
      <c r="E190" s="22">
        <v>0</v>
      </c>
      <c r="F190" s="18" t="s">
        <v>90</v>
      </c>
    </row>
    <row r="191" hidden="1" spans="1:6">
      <c r="A191" s="19">
        <v>190</v>
      </c>
      <c r="B191" s="19" t="s">
        <v>1527</v>
      </c>
      <c r="C191" s="20">
        <v>0</v>
      </c>
      <c r="D191" s="17">
        <v>0</v>
      </c>
      <c r="E191" s="21">
        <v>0</v>
      </c>
      <c r="F191" s="26" t="s">
        <v>1441</v>
      </c>
    </row>
    <row r="192" hidden="1" spans="1:6">
      <c r="A192" s="19">
        <v>191</v>
      </c>
      <c r="B192" s="19" t="s">
        <v>1336</v>
      </c>
      <c r="C192" s="17">
        <v>2</v>
      </c>
      <c r="D192" s="20">
        <v>0</v>
      </c>
      <c r="E192" s="22">
        <v>0</v>
      </c>
      <c r="F192" s="18" t="s">
        <v>90</v>
      </c>
    </row>
    <row r="193" spans="1:6">
      <c r="A193" s="19">
        <v>192</v>
      </c>
      <c r="B193" s="19" t="s">
        <v>1039</v>
      </c>
      <c r="C193" s="20">
        <v>0</v>
      </c>
      <c r="D193" s="20">
        <v>0</v>
      </c>
      <c r="E193" s="22">
        <v>1</v>
      </c>
      <c r="F193" s="18" t="s">
        <v>90</v>
      </c>
    </row>
    <row r="194" hidden="1" spans="1:6">
      <c r="A194" s="19">
        <v>193</v>
      </c>
      <c r="B194" s="19" t="s">
        <v>1294</v>
      </c>
      <c r="C194" s="17">
        <v>3</v>
      </c>
      <c r="D194" s="20">
        <v>0</v>
      </c>
      <c r="E194" s="22">
        <v>0</v>
      </c>
      <c r="F194" s="18" t="s">
        <v>1433</v>
      </c>
    </row>
    <row r="195" hidden="1" spans="1:6">
      <c r="A195" s="19">
        <v>194</v>
      </c>
      <c r="B195" s="19" t="s">
        <v>1528</v>
      </c>
      <c r="C195" s="17">
        <v>1</v>
      </c>
      <c r="D195" s="17">
        <v>4</v>
      </c>
      <c r="E195" s="22">
        <v>0</v>
      </c>
      <c r="F195" s="18" t="s">
        <v>90</v>
      </c>
    </row>
    <row r="196" hidden="1" spans="1:6">
      <c r="A196" s="19">
        <v>195</v>
      </c>
      <c r="B196" s="19" t="s">
        <v>297</v>
      </c>
      <c r="C196" s="17">
        <v>3</v>
      </c>
      <c r="D196" s="20">
        <v>0</v>
      </c>
      <c r="E196" s="22">
        <v>0</v>
      </c>
      <c r="F196" s="18" t="s">
        <v>1438</v>
      </c>
    </row>
    <row r="197" spans="1:6">
      <c r="A197" s="19">
        <v>196</v>
      </c>
      <c r="B197" s="19" t="s">
        <v>291</v>
      </c>
      <c r="C197" s="17">
        <v>3</v>
      </c>
      <c r="D197" s="20">
        <v>0</v>
      </c>
      <c r="E197" s="22">
        <v>2</v>
      </c>
      <c r="F197" s="18" t="s">
        <v>71</v>
      </c>
    </row>
    <row r="198" hidden="1" spans="1:6">
      <c r="A198" s="19">
        <v>197</v>
      </c>
      <c r="B198" s="19" t="s">
        <v>1069</v>
      </c>
      <c r="C198" s="17">
        <v>0</v>
      </c>
      <c r="D198" s="17">
        <v>2</v>
      </c>
      <c r="E198" s="22">
        <v>0</v>
      </c>
      <c r="F198" s="18" t="s">
        <v>90</v>
      </c>
    </row>
    <row r="199" hidden="1" spans="1:6">
      <c r="A199" s="19">
        <v>198</v>
      </c>
      <c r="B199" s="19" t="s">
        <v>1529</v>
      </c>
      <c r="C199" s="17">
        <v>6</v>
      </c>
      <c r="D199" s="20">
        <v>0</v>
      </c>
      <c r="E199" s="22">
        <v>0</v>
      </c>
      <c r="F199" s="18" t="s">
        <v>90</v>
      </c>
    </row>
    <row r="200" hidden="1" spans="1:6">
      <c r="A200" s="19">
        <v>199</v>
      </c>
      <c r="B200" s="19" t="s">
        <v>1530</v>
      </c>
      <c r="C200" s="20">
        <v>0</v>
      </c>
      <c r="D200" s="17">
        <v>26</v>
      </c>
      <c r="E200" s="22">
        <v>0</v>
      </c>
      <c r="F200" s="18" t="s">
        <v>90</v>
      </c>
    </row>
    <row r="201" hidden="1" spans="1:6">
      <c r="A201" s="19">
        <v>200</v>
      </c>
      <c r="B201" s="19" t="s">
        <v>1531</v>
      </c>
      <c r="C201" s="17">
        <v>4</v>
      </c>
      <c r="D201" s="20">
        <v>0</v>
      </c>
      <c r="E201" s="22">
        <v>0</v>
      </c>
      <c r="F201" s="18" t="s">
        <v>1430</v>
      </c>
    </row>
    <row r="202" hidden="1" spans="1:6">
      <c r="A202" s="19">
        <v>201</v>
      </c>
      <c r="B202" s="19" t="s">
        <v>1016</v>
      </c>
      <c r="C202" s="20">
        <v>0</v>
      </c>
      <c r="D202" s="17">
        <v>15</v>
      </c>
      <c r="E202" s="22">
        <v>0</v>
      </c>
      <c r="F202" s="17" t="s">
        <v>71</v>
      </c>
    </row>
    <row r="203" spans="1:6">
      <c r="A203" s="19">
        <v>202</v>
      </c>
      <c r="B203" s="19" t="s">
        <v>1532</v>
      </c>
      <c r="C203" s="17">
        <v>1</v>
      </c>
      <c r="D203" s="20">
        <v>0</v>
      </c>
      <c r="E203" s="21">
        <v>1</v>
      </c>
      <c r="F203" s="18" t="s">
        <v>1533</v>
      </c>
    </row>
    <row r="204" hidden="1" spans="1:6">
      <c r="A204" s="19">
        <v>203</v>
      </c>
      <c r="B204" s="19" t="s">
        <v>1298</v>
      </c>
      <c r="C204" s="17">
        <v>5</v>
      </c>
      <c r="D204" s="20">
        <v>0</v>
      </c>
      <c r="E204" s="22">
        <v>0</v>
      </c>
      <c r="F204" s="18" t="s">
        <v>1430</v>
      </c>
    </row>
    <row r="205" hidden="1" spans="1:6">
      <c r="A205" s="19">
        <v>204</v>
      </c>
      <c r="B205" s="19" t="s">
        <v>1534</v>
      </c>
      <c r="C205" s="17">
        <v>2</v>
      </c>
      <c r="D205" s="17">
        <v>0</v>
      </c>
      <c r="E205" s="21">
        <v>0</v>
      </c>
      <c r="F205" s="26" t="s">
        <v>1466</v>
      </c>
    </row>
    <row r="206" hidden="1" spans="1:6">
      <c r="A206" s="19">
        <v>205</v>
      </c>
      <c r="B206" s="19" t="s">
        <v>1535</v>
      </c>
      <c r="C206" s="17">
        <v>0</v>
      </c>
      <c r="D206" s="17">
        <v>43</v>
      </c>
      <c r="E206" s="21">
        <v>0</v>
      </c>
      <c r="F206" s="26" t="s">
        <v>1516</v>
      </c>
    </row>
    <row r="207" hidden="1" spans="1:6">
      <c r="A207" s="19">
        <v>206</v>
      </c>
      <c r="B207" s="19" t="s">
        <v>1536</v>
      </c>
      <c r="C207" s="17">
        <v>1</v>
      </c>
      <c r="D207" s="17">
        <v>0</v>
      </c>
      <c r="E207" s="21">
        <v>0</v>
      </c>
      <c r="F207" s="26" t="s">
        <v>1466</v>
      </c>
    </row>
    <row r="208" hidden="1" spans="1:6">
      <c r="A208" s="19">
        <v>207</v>
      </c>
      <c r="B208" s="19" t="s">
        <v>1537</v>
      </c>
      <c r="C208" s="17">
        <v>1</v>
      </c>
      <c r="D208" s="17">
        <v>11</v>
      </c>
      <c r="E208" s="21">
        <v>0</v>
      </c>
      <c r="F208" s="26" t="s">
        <v>1441</v>
      </c>
    </row>
    <row r="209" hidden="1" spans="1:6">
      <c r="A209" s="19">
        <v>208</v>
      </c>
      <c r="B209" s="19" t="s">
        <v>1538</v>
      </c>
      <c r="C209" s="17">
        <v>3</v>
      </c>
      <c r="D209" s="20">
        <v>0</v>
      </c>
      <c r="E209" s="22">
        <v>0</v>
      </c>
      <c r="F209" s="18" t="s">
        <v>1433</v>
      </c>
    </row>
    <row r="210" hidden="1" spans="1:6">
      <c r="A210" s="19">
        <v>209</v>
      </c>
      <c r="B210" s="19" t="s">
        <v>1539</v>
      </c>
      <c r="C210" s="17">
        <v>3</v>
      </c>
      <c r="D210" s="17">
        <v>27</v>
      </c>
      <c r="E210" s="22">
        <v>0</v>
      </c>
      <c r="F210" s="18" t="s">
        <v>90</v>
      </c>
    </row>
    <row r="211" hidden="1" spans="1:6">
      <c r="A211" s="19">
        <v>210</v>
      </c>
      <c r="B211" s="19" t="s">
        <v>1008</v>
      </c>
      <c r="C211" s="20">
        <v>0</v>
      </c>
      <c r="D211" s="17">
        <v>19</v>
      </c>
      <c r="E211" s="22">
        <v>0</v>
      </c>
      <c r="F211" s="17" t="s">
        <v>1447</v>
      </c>
    </row>
    <row r="212" hidden="1" spans="1:6">
      <c r="A212" s="19">
        <v>211</v>
      </c>
      <c r="B212" s="19" t="s">
        <v>1540</v>
      </c>
      <c r="C212" s="17">
        <v>0</v>
      </c>
      <c r="D212" s="17">
        <v>0</v>
      </c>
      <c r="E212" s="21">
        <v>0</v>
      </c>
      <c r="F212" s="26" t="s">
        <v>1463</v>
      </c>
    </row>
    <row r="213" hidden="1" spans="1:6">
      <c r="A213" s="19">
        <v>212</v>
      </c>
      <c r="B213" s="19" t="s">
        <v>1047</v>
      </c>
      <c r="C213" s="20">
        <v>0</v>
      </c>
      <c r="D213" s="17">
        <v>8</v>
      </c>
      <c r="E213" s="22">
        <v>0</v>
      </c>
      <c r="F213" s="18" t="s">
        <v>90</v>
      </c>
    </row>
    <row r="214" hidden="1" spans="1:6">
      <c r="A214" s="19">
        <v>213</v>
      </c>
      <c r="B214" s="19" t="s">
        <v>1541</v>
      </c>
      <c r="C214" s="17">
        <v>0</v>
      </c>
      <c r="D214" s="17">
        <v>0</v>
      </c>
      <c r="E214" s="21">
        <v>0</v>
      </c>
      <c r="F214" s="26" t="s">
        <v>1463</v>
      </c>
    </row>
    <row r="215" hidden="1" spans="1:6">
      <c r="A215" s="19">
        <v>214</v>
      </c>
      <c r="B215" s="19" t="s">
        <v>1542</v>
      </c>
      <c r="C215" s="17">
        <v>6</v>
      </c>
      <c r="D215" s="17">
        <v>21</v>
      </c>
      <c r="E215" s="22">
        <v>0</v>
      </c>
      <c r="F215" s="18" t="s">
        <v>1543</v>
      </c>
    </row>
    <row r="216" hidden="1" spans="1:6">
      <c r="A216" s="19">
        <v>215</v>
      </c>
      <c r="B216" s="19" t="s">
        <v>1544</v>
      </c>
      <c r="C216" s="17">
        <v>5</v>
      </c>
      <c r="D216" s="17">
        <v>0</v>
      </c>
      <c r="E216" s="21">
        <v>0</v>
      </c>
      <c r="F216" s="26" t="s">
        <v>1466</v>
      </c>
    </row>
    <row r="217" hidden="1" spans="1:6">
      <c r="A217" s="19">
        <v>216</v>
      </c>
      <c r="B217" s="19" t="s">
        <v>1545</v>
      </c>
      <c r="C217" s="17">
        <v>4</v>
      </c>
      <c r="D217" s="20">
        <v>0</v>
      </c>
      <c r="E217" s="22">
        <v>0</v>
      </c>
      <c r="F217" s="18" t="s">
        <v>1433</v>
      </c>
    </row>
    <row r="218" hidden="1" spans="1:6">
      <c r="A218" s="19">
        <v>217</v>
      </c>
      <c r="B218" s="19" t="s">
        <v>1546</v>
      </c>
      <c r="C218" s="17">
        <v>1</v>
      </c>
      <c r="D218" s="20">
        <v>0</v>
      </c>
      <c r="E218" s="22">
        <v>0</v>
      </c>
      <c r="F218" s="17" t="s">
        <v>71</v>
      </c>
    </row>
    <row r="219" hidden="1" spans="1:6">
      <c r="A219" s="19">
        <v>218</v>
      </c>
      <c r="B219" s="19" t="s">
        <v>1547</v>
      </c>
      <c r="C219" s="17">
        <v>3</v>
      </c>
      <c r="D219" s="17">
        <v>1</v>
      </c>
      <c r="E219" s="22">
        <v>0</v>
      </c>
      <c r="F219" s="18" t="s">
        <v>90</v>
      </c>
    </row>
    <row r="220" hidden="1" spans="1:6">
      <c r="A220" s="19">
        <v>219</v>
      </c>
      <c r="B220" s="19" t="s">
        <v>1548</v>
      </c>
      <c r="C220" s="17">
        <v>2</v>
      </c>
      <c r="D220" s="20">
        <v>0</v>
      </c>
      <c r="E220" s="21">
        <v>0</v>
      </c>
      <c r="F220" s="18" t="s">
        <v>90</v>
      </c>
    </row>
    <row r="221" hidden="1" spans="1:6">
      <c r="A221" s="19">
        <v>220</v>
      </c>
      <c r="B221" s="19" t="s">
        <v>1061</v>
      </c>
      <c r="C221" s="17">
        <v>1</v>
      </c>
      <c r="D221" s="20">
        <v>0</v>
      </c>
      <c r="E221" s="22">
        <v>0</v>
      </c>
      <c r="F221" s="18" t="s">
        <v>90</v>
      </c>
    </row>
    <row r="222" hidden="1" spans="1:6">
      <c r="A222" s="19">
        <v>221</v>
      </c>
      <c r="B222" s="19" t="s">
        <v>1326</v>
      </c>
      <c r="C222" s="17">
        <v>2</v>
      </c>
      <c r="D222" s="20">
        <v>0</v>
      </c>
      <c r="E222" s="22">
        <v>0</v>
      </c>
      <c r="F222" s="18" t="s">
        <v>1549</v>
      </c>
    </row>
    <row r="223" hidden="1" spans="1:6">
      <c r="A223" s="19">
        <v>222</v>
      </c>
      <c r="B223" s="19" t="s">
        <v>1550</v>
      </c>
      <c r="C223" s="17">
        <v>29</v>
      </c>
      <c r="D223" s="20">
        <v>0</v>
      </c>
      <c r="E223" s="22">
        <v>0</v>
      </c>
      <c r="F223" s="17" t="s">
        <v>90</v>
      </c>
    </row>
    <row r="224" hidden="1" spans="1:6">
      <c r="A224" s="19">
        <v>223</v>
      </c>
      <c r="B224" s="19" t="s">
        <v>1551</v>
      </c>
      <c r="C224" s="17">
        <v>2</v>
      </c>
      <c r="D224" s="20">
        <v>0</v>
      </c>
      <c r="E224" s="22">
        <v>0</v>
      </c>
      <c r="F224" s="18" t="s">
        <v>90</v>
      </c>
    </row>
    <row r="225" hidden="1" spans="1:6">
      <c r="A225" s="19">
        <v>224</v>
      </c>
      <c r="B225" s="19" t="s">
        <v>1552</v>
      </c>
      <c r="C225" s="17">
        <v>4</v>
      </c>
      <c r="D225" s="20">
        <v>0</v>
      </c>
      <c r="E225" s="22">
        <v>0</v>
      </c>
      <c r="F225" s="18" t="s">
        <v>1438</v>
      </c>
    </row>
    <row r="226" spans="1:6">
      <c r="A226" s="19">
        <v>225</v>
      </c>
      <c r="B226" s="19" t="s">
        <v>1553</v>
      </c>
      <c r="C226" s="17">
        <v>3</v>
      </c>
      <c r="D226" s="20">
        <v>0</v>
      </c>
      <c r="E226" s="22">
        <v>1</v>
      </c>
      <c r="F226" s="17" t="s">
        <v>90</v>
      </c>
    </row>
    <row r="227" spans="1:6">
      <c r="A227" s="19">
        <v>226</v>
      </c>
      <c r="B227" s="19" t="s">
        <v>1554</v>
      </c>
      <c r="C227" s="17">
        <v>3</v>
      </c>
      <c r="D227" s="17">
        <v>2</v>
      </c>
      <c r="E227" s="22">
        <v>1</v>
      </c>
      <c r="F227" s="17" t="s">
        <v>1447</v>
      </c>
    </row>
    <row r="228" spans="1:6">
      <c r="A228" s="19">
        <v>227</v>
      </c>
      <c r="B228" s="19" t="s">
        <v>1555</v>
      </c>
      <c r="C228" s="20">
        <v>0</v>
      </c>
      <c r="D228" s="20">
        <v>0</v>
      </c>
      <c r="E228" s="22">
        <v>1</v>
      </c>
      <c r="F228" s="17" t="s">
        <v>90</v>
      </c>
    </row>
    <row r="229" hidden="1" spans="1:6">
      <c r="A229" s="19">
        <v>228</v>
      </c>
      <c r="B229" s="19" t="s">
        <v>1556</v>
      </c>
      <c r="C229" s="17">
        <v>7</v>
      </c>
      <c r="D229" s="20">
        <v>0</v>
      </c>
      <c r="E229" s="22">
        <v>0</v>
      </c>
      <c r="F229" s="18" t="s">
        <v>90</v>
      </c>
    </row>
    <row r="230" hidden="1" spans="1:6">
      <c r="A230" s="19">
        <v>229</v>
      </c>
      <c r="B230" s="19" t="s">
        <v>1557</v>
      </c>
      <c r="C230" s="17">
        <v>5</v>
      </c>
      <c r="D230" s="20">
        <v>0</v>
      </c>
      <c r="E230" s="22">
        <v>0</v>
      </c>
      <c r="F230" s="18" t="s">
        <v>90</v>
      </c>
    </row>
    <row r="231" hidden="1" spans="1:6">
      <c r="A231" s="19">
        <v>230</v>
      </c>
      <c r="B231" s="19" t="s">
        <v>1558</v>
      </c>
      <c r="C231" s="17">
        <v>8</v>
      </c>
      <c r="D231" s="20">
        <v>0</v>
      </c>
      <c r="E231" s="22">
        <v>0</v>
      </c>
      <c r="F231" s="18" t="s">
        <v>90</v>
      </c>
    </row>
    <row r="232" hidden="1" spans="1:6">
      <c r="A232" s="19">
        <v>231</v>
      </c>
      <c r="B232" s="19" t="s">
        <v>1559</v>
      </c>
      <c r="C232" s="17">
        <v>2</v>
      </c>
      <c r="D232" s="17">
        <v>0</v>
      </c>
      <c r="E232" s="21">
        <v>0</v>
      </c>
      <c r="F232" s="26" t="s">
        <v>1463</v>
      </c>
    </row>
    <row r="233" hidden="1" spans="1:6">
      <c r="A233" s="19">
        <v>232</v>
      </c>
      <c r="B233" s="19" t="s">
        <v>1560</v>
      </c>
      <c r="C233" s="20">
        <v>0</v>
      </c>
      <c r="D233" s="17">
        <v>17</v>
      </c>
      <c r="E233" s="22">
        <v>0</v>
      </c>
      <c r="F233" s="18" t="s">
        <v>71</v>
      </c>
    </row>
    <row r="234" hidden="1" spans="1:6">
      <c r="A234" s="19">
        <v>233</v>
      </c>
      <c r="B234" s="19" t="s">
        <v>1344</v>
      </c>
      <c r="C234" s="17">
        <v>0</v>
      </c>
      <c r="D234" s="20">
        <v>0</v>
      </c>
      <c r="E234" s="22">
        <v>0</v>
      </c>
      <c r="F234" s="18" t="s">
        <v>71</v>
      </c>
    </row>
    <row r="235" hidden="1" spans="1:6">
      <c r="A235" s="19">
        <v>234</v>
      </c>
      <c r="B235" s="19" t="s">
        <v>1270</v>
      </c>
      <c r="C235" s="20">
        <v>0</v>
      </c>
      <c r="D235" s="20">
        <v>0</v>
      </c>
      <c r="E235" s="22">
        <v>0</v>
      </c>
      <c r="F235" s="18" t="s">
        <v>71</v>
      </c>
    </row>
    <row r="236" hidden="1" spans="1:6">
      <c r="A236" s="19">
        <v>235</v>
      </c>
      <c r="B236" s="19" t="s">
        <v>1034</v>
      </c>
      <c r="C236" s="17">
        <v>2</v>
      </c>
      <c r="D236" s="17">
        <v>2</v>
      </c>
      <c r="E236" s="22">
        <v>0</v>
      </c>
      <c r="F236" s="18" t="s">
        <v>90</v>
      </c>
    </row>
    <row r="237" hidden="1" spans="1:6">
      <c r="A237" s="19">
        <v>236</v>
      </c>
      <c r="B237" s="19" t="s">
        <v>1561</v>
      </c>
      <c r="C237" s="20">
        <v>0</v>
      </c>
      <c r="D237" s="20">
        <v>0</v>
      </c>
      <c r="E237" s="22">
        <v>0</v>
      </c>
      <c r="F237" s="18" t="s">
        <v>71</v>
      </c>
    </row>
    <row r="238" hidden="1" spans="1:6">
      <c r="A238" s="19">
        <v>237</v>
      </c>
      <c r="B238" s="19" t="s">
        <v>1562</v>
      </c>
      <c r="C238" s="17">
        <v>5</v>
      </c>
      <c r="D238" s="20">
        <v>0</v>
      </c>
      <c r="E238" s="22">
        <v>0</v>
      </c>
      <c r="F238" s="18" t="s">
        <v>90</v>
      </c>
    </row>
    <row r="239" hidden="1" spans="1:6">
      <c r="A239" s="19">
        <v>238</v>
      </c>
      <c r="B239" s="19" t="s">
        <v>1563</v>
      </c>
      <c r="C239" s="17">
        <v>5</v>
      </c>
      <c r="D239" s="20">
        <v>0</v>
      </c>
      <c r="E239" s="22">
        <v>0</v>
      </c>
      <c r="F239" s="18" t="s">
        <v>90</v>
      </c>
    </row>
    <row r="240" hidden="1" spans="1:6">
      <c r="A240" s="19">
        <v>239</v>
      </c>
      <c r="B240" s="19" t="s">
        <v>1564</v>
      </c>
      <c r="C240" s="17">
        <v>0</v>
      </c>
      <c r="D240" s="20">
        <v>0</v>
      </c>
      <c r="E240" s="22">
        <v>0</v>
      </c>
      <c r="F240" s="17" t="s">
        <v>90</v>
      </c>
    </row>
    <row r="241" hidden="1" spans="1:6">
      <c r="A241" s="19">
        <v>240</v>
      </c>
      <c r="B241" s="19" t="s">
        <v>1565</v>
      </c>
      <c r="C241" s="17">
        <v>2</v>
      </c>
      <c r="D241" s="20">
        <v>0</v>
      </c>
      <c r="E241" s="22">
        <v>0</v>
      </c>
      <c r="F241" s="18" t="s">
        <v>1438</v>
      </c>
    </row>
    <row r="242" hidden="1" spans="1:6">
      <c r="A242" s="19">
        <v>241</v>
      </c>
      <c r="B242" s="19" t="s">
        <v>1566</v>
      </c>
      <c r="C242" s="17">
        <v>15</v>
      </c>
      <c r="D242" s="17">
        <v>0</v>
      </c>
      <c r="E242" s="22">
        <v>0</v>
      </c>
      <c r="F242" s="18" t="s">
        <v>90</v>
      </c>
    </row>
    <row r="243" hidden="1" spans="1:6">
      <c r="A243" s="19">
        <v>242</v>
      </c>
      <c r="B243" s="19" t="s">
        <v>1310</v>
      </c>
      <c r="C243" s="20">
        <v>0</v>
      </c>
      <c r="D243" s="20">
        <v>0</v>
      </c>
      <c r="E243" s="22">
        <v>0</v>
      </c>
      <c r="F243" s="18" t="s">
        <v>90</v>
      </c>
    </row>
    <row r="244" hidden="1" spans="1:6">
      <c r="A244" s="19">
        <v>243</v>
      </c>
      <c r="B244" s="19" t="s">
        <v>1049</v>
      </c>
      <c r="C244" s="17">
        <v>3</v>
      </c>
      <c r="D244" s="20">
        <v>0</v>
      </c>
      <c r="E244" s="22">
        <v>0</v>
      </c>
      <c r="F244" s="18" t="s">
        <v>1438</v>
      </c>
    </row>
    <row r="245" spans="1:6">
      <c r="A245" s="19">
        <v>244</v>
      </c>
      <c r="B245" s="19" t="s">
        <v>1306</v>
      </c>
      <c r="C245" s="17">
        <v>10</v>
      </c>
      <c r="D245" s="17">
        <v>0</v>
      </c>
      <c r="E245" s="21">
        <v>1</v>
      </c>
      <c r="F245" s="26" t="s">
        <v>1567</v>
      </c>
    </row>
    <row r="246" hidden="1" spans="1:6">
      <c r="A246" s="19">
        <v>245</v>
      </c>
      <c r="B246" s="19" t="s">
        <v>1568</v>
      </c>
      <c r="C246" s="17">
        <v>0</v>
      </c>
      <c r="D246" s="17">
        <v>28</v>
      </c>
      <c r="E246" s="22">
        <v>0</v>
      </c>
      <c r="F246" s="18" t="s">
        <v>90</v>
      </c>
    </row>
    <row r="247" hidden="1" spans="1:6">
      <c r="A247" s="19">
        <v>246</v>
      </c>
      <c r="B247" s="19" t="s">
        <v>1569</v>
      </c>
      <c r="C247" s="17">
        <v>2</v>
      </c>
      <c r="D247" s="20">
        <v>0</v>
      </c>
      <c r="E247" s="22">
        <v>0</v>
      </c>
      <c r="F247" s="17" t="s">
        <v>90</v>
      </c>
    </row>
    <row r="248" hidden="1" spans="1:6">
      <c r="A248" s="19">
        <v>247</v>
      </c>
      <c r="B248" s="19" t="s">
        <v>1570</v>
      </c>
      <c r="C248" s="17">
        <v>5</v>
      </c>
      <c r="D248" s="17">
        <v>0</v>
      </c>
      <c r="E248" s="21">
        <v>0</v>
      </c>
      <c r="F248" s="26" t="s">
        <v>1441</v>
      </c>
    </row>
    <row r="249" hidden="1" spans="1:6">
      <c r="A249" s="19">
        <v>248</v>
      </c>
      <c r="B249" s="19" t="s">
        <v>1303</v>
      </c>
      <c r="C249" s="20">
        <v>0</v>
      </c>
      <c r="D249" s="20">
        <v>0</v>
      </c>
      <c r="E249" s="22">
        <v>0</v>
      </c>
      <c r="F249" s="18" t="s">
        <v>71</v>
      </c>
    </row>
    <row r="250" hidden="1" spans="1:6">
      <c r="A250" s="19">
        <v>249</v>
      </c>
      <c r="B250" s="19" t="s">
        <v>1571</v>
      </c>
      <c r="C250" s="20">
        <v>0</v>
      </c>
      <c r="D250" s="17">
        <v>6</v>
      </c>
      <c r="E250" s="22">
        <v>0</v>
      </c>
      <c r="F250" s="18" t="s">
        <v>1433</v>
      </c>
    </row>
    <row r="251" hidden="1" spans="1:6">
      <c r="A251" s="19">
        <v>250</v>
      </c>
      <c r="B251" s="19" t="s">
        <v>1572</v>
      </c>
      <c r="C251" s="20">
        <v>0</v>
      </c>
      <c r="D251" s="20">
        <v>0</v>
      </c>
      <c r="E251" s="21">
        <v>0</v>
      </c>
      <c r="F251" s="18" t="s">
        <v>90</v>
      </c>
    </row>
    <row r="252" hidden="1" spans="1:6">
      <c r="A252" s="19">
        <v>251</v>
      </c>
      <c r="B252" s="27" t="s">
        <v>1127</v>
      </c>
      <c r="C252" s="17">
        <v>1</v>
      </c>
      <c r="D252" s="20">
        <v>0</v>
      </c>
      <c r="E252" s="22">
        <v>0</v>
      </c>
      <c r="F252" s="18" t="s">
        <v>1438</v>
      </c>
    </row>
    <row r="253" hidden="1" spans="1:6">
      <c r="A253" s="19">
        <v>252</v>
      </c>
      <c r="B253" s="19" t="s">
        <v>1573</v>
      </c>
      <c r="C253" s="17">
        <v>1</v>
      </c>
      <c r="D253" s="17">
        <v>10</v>
      </c>
      <c r="E253" s="22">
        <v>0</v>
      </c>
      <c r="F253" s="18" t="s">
        <v>1438</v>
      </c>
    </row>
    <row r="254" hidden="1" spans="1:6">
      <c r="A254" s="19">
        <v>253</v>
      </c>
      <c r="B254" s="19" t="s">
        <v>1574</v>
      </c>
      <c r="C254" s="17">
        <v>4</v>
      </c>
      <c r="D254" s="20">
        <v>0</v>
      </c>
      <c r="E254" s="22">
        <v>0</v>
      </c>
      <c r="F254" s="18" t="s">
        <v>90</v>
      </c>
    </row>
    <row r="255" hidden="1" spans="1:6">
      <c r="A255" s="19">
        <v>254</v>
      </c>
      <c r="B255" s="19" t="s">
        <v>1077</v>
      </c>
      <c r="C255" s="17">
        <v>3</v>
      </c>
      <c r="D255" s="20">
        <v>0</v>
      </c>
      <c r="E255" s="22">
        <v>0</v>
      </c>
      <c r="F255" s="18" t="s">
        <v>90</v>
      </c>
    </row>
    <row r="256" hidden="1" spans="1:6">
      <c r="A256" s="19">
        <v>255</v>
      </c>
      <c r="B256" s="19" t="s">
        <v>1575</v>
      </c>
      <c r="C256" s="17">
        <v>0</v>
      </c>
      <c r="D256" s="17">
        <v>0</v>
      </c>
      <c r="E256" s="21">
        <v>0</v>
      </c>
      <c r="F256" s="26" t="s">
        <v>1463</v>
      </c>
    </row>
    <row r="257" hidden="1" spans="1:6">
      <c r="A257" s="19">
        <v>256</v>
      </c>
      <c r="B257" s="19" t="s">
        <v>1576</v>
      </c>
      <c r="C257" s="17">
        <v>2</v>
      </c>
      <c r="D257" s="20">
        <v>0</v>
      </c>
      <c r="E257" s="22">
        <v>0</v>
      </c>
      <c r="F257" s="18" t="s">
        <v>71</v>
      </c>
    </row>
    <row r="258" hidden="1" spans="1:6">
      <c r="A258" s="19">
        <v>257</v>
      </c>
      <c r="B258" s="19" t="s">
        <v>1314</v>
      </c>
      <c r="C258" s="17">
        <v>4</v>
      </c>
      <c r="D258" s="20">
        <v>0</v>
      </c>
      <c r="E258" s="22">
        <v>0</v>
      </c>
      <c r="F258" s="18" t="s">
        <v>71</v>
      </c>
    </row>
    <row r="259" spans="1:6">
      <c r="A259" s="19">
        <v>258</v>
      </c>
      <c r="B259" s="19" t="s">
        <v>1577</v>
      </c>
      <c r="C259" s="17">
        <v>5</v>
      </c>
      <c r="D259" s="20">
        <v>0</v>
      </c>
      <c r="E259" s="21">
        <v>1</v>
      </c>
      <c r="F259" s="18" t="s">
        <v>1433</v>
      </c>
    </row>
    <row r="260" hidden="1" spans="1:6">
      <c r="A260" s="19">
        <v>259</v>
      </c>
      <c r="B260" s="19" t="s">
        <v>1578</v>
      </c>
      <c r="C260" s="17">
        <v>1</v>
      </c>
      <c r="D260" s="20">
        <v>0</v>
      </c>
      <c r="E260" s="22">
        <v>0</v>
      </c>
      <c r="F260" s="18" t="s">
        <v>1438</v>
      </c>
    </row>
    <row r="261" hidden="1" spans="1:6">
      <c r="A261" s="19">
        <v>260</v>
      </c>
      <c r="B261" s="19" t="s">
        <v>1283</v>
      </c>
      <c r="C261" s="20">
        <v>0</v>
      </c>
      <c r="D261" s="20">
        <v>0</v>
      </c>
      <c r="E261" s="22">
        <v>0</v>
      </c>
      <c r="F261" s="17" t="s">
        <v>71</v>
      </c>
    </row>
    <row r="262" hidden="1" spans="1:6">
      <c r="A262" s="19">
        <v>261</v>
      </c>
      <c r="B262" s="19" t="s">
        <v>1579</v>
      </c>
      <c r="C262" s="17">
        <v>5</v>
      </c>
      <c r="D262" s="17">
        <v>0</v>
      </c>
      <c r="E262" s="21">
        <v>0</v>
      </c>
      <c r="F262" s="26" t="s">
        <v>1466</v>
      </c>
    </row>
    <row r="263" spans="1:6">
      <c r="A263" s="19">
        <v>262</v>
      </c>
      <c r="B263" s="19" t="s">
        <v>1580</v>
      </c>
      <c r="C263" s="17">
        <v>6</v>
      </c>
      <c r="D263" s="20">
        <v>0</v>
      </c>
      <c r="E263" s="22">
        <v>1</v>
      </c>
      <c r="F263" s="18" t="s">
        <v>1438</v>
      </c>
    </row>
    <row r="264" hidden="1" spans="1:6">
      <c r="A264" s="19">
        <v>263</v>
      </c>
      <c r="B264" s="19" t="s">
        <v>1581</v>
      </c>
      <c r="C264" s="17">
        <v>1</v>
      </c>
      <c r="D264" s="17">
        <v>8</v>
      </c>
      <c r="E264" s="22">
        <v>0</v>
      </c>
      <c r="F264" s="18" t="s">
        <v>90</v>
      </c>
    </row>
    <row r="265" hidden="1" spans="1:6">
      <c r="A265" s="19">
        <v>264</v>
      </c>
      <c r="B265" s="19" t="s">
        <v>1582</v>
      </c>
      <c r="C265" s="20">
        <v>0</v>
      </c>
      <c r="D265" s="20">
        <v>0</v>
      </c>
      <c r="E265" s="22">
        <v>0</v>
      </c>
      <c r="F265" s="18" t="s">
        <v>90</v>
      </c>
    </row>
    <row r="266" spans="1:6">
      <c r="A266" s="19">
        <v>265</v>
      </c>
      <c r="B266" s="19" t="s">
        <v>1583</v>
      </c>
      <c r="C266" s="17">
        <v>4</v>
      </c>
      <c r="D266" s="20">
        <v>0</v>
      </c>
      <c r="E266" s="22">
        <v>1</v>
      </c>
      <c r="F266" s="18" t="s">
        <v>1433</v>
      </c>
    </row>
    <row r="267" spans="1:6">
      <c r="A267" s="19">
        <v>266</v>
      </c>
      <c r="B267" s="19" t="s">
        <v>1584</v>
      </c>
      <c r="C267" s="20">
        <v>0</v>
      </c>
      <c r="D267" s="17">
        <v>7</v>
      </c>
      <c r="E267" s="21">
        <v>1</v>
      </c>
      <c r="F267" s="18" t="s">
        <v>1433</v>
      </c>
    </row>
    <row r="268" hidden="1" spans="1:6">
      <c r="A268" s="19">
        <v>267</v>
      </c>
      <c r="B268" s="19" t="s">
        <v>994</v>
      </c>
      <c r="C268" s="17">
        <v>4</v>
      </c>
      <c r="D268" s="20">
        <v>0</v>
      </c>
      <c r="E268" s="22">
        <v>0</v>
      </c>
      <c r="F268" s="17" t="s">
        <v>90</v>
      </c>
    </row>
    <row r="269" hidden="1" spans="1:6">
      <c r="A269" s="19">
        <v>268</v>
      </c>
      <c r="B269" s="19" t="s">
        <v>1585</v>
      </c>
      <c r="C269" s="20">
        <v>0</v>
      </c>
      <c r="D269" s="20">
        <v>0</v>
      </c>
      <c r="E269" s="22">
        <v>0</v>
      </c>
      <c r="F269" s="18" t="s">
        <v>1430</v>
      </c>
    </row>
    <row r="270" hidden="1" spans="1:6">
      <c r="A270" s="19">
        <v>269</v>
      </c>
      <c r="B270" s="19" t="s">
        <v>1586</v>
      </c>
      <c r="C270" s="17">
        <v>3</v>
      </c>
      <c r="D270" s="20">
        <v>0</v>
      </c>
      <c r="E270" s="22">
        <v>0</v>
      </c>
      <c r="F270" s="18" t="s">
        <v>1433</v>
      </c>
    </row>
    <row r="271" spans="1:6">
      <c r="A271" s="19">
        <v>270</v>
      </c>
      <c r="B271" s="19" t="s">
        <v>1317</v>
      </c>
      <c r="C271" s="17">
        <v>2</v>
      </c>
      <c r="D271" s="20">
        <v>0</v>
      </c>
      <c r="E271" s="22">
        <v>1</v>
      </c>
      <c r="F271" s="18" t="s">
        <v>90</v>
      </c>
    </row>
    <row r="272" hidden="1" spans="1:6">
      <c r="A272" s="19">
        <v>271</v>
      </c>
      <c r="B272" s="19" t="s">
        <v>1587</v>
      </c>
      <c r="C272" s="17">
        <v>12</v>
      </c>
      <c r="D272" s="20">
        <v>0</v>
      </c>
      <c r="E272" s="22">
        <v>0</v>
      </c>
      <c r="F272" s="18" t="s">
        <v>90</v>
      </c>
    </row>
    <row r="273" hidden="1" spans="1:6">
      <c r="A273" s="19">
        <v>272</v>
      </c>
      <c r="B273" s="19" t="s">
        <v>1588</v>
      </c>
      <c r="C273" s="20">
        <v>0</v>
      </c>
      <c r="D273" s="20">
        <v>0</v>
      </c>
      <c r="E273" s="22">
        <v>0</v>
      </c>
      <c r="F273" s="18" t="s">
        <v>90</v>
      </c>
    </row>
    <row r="274" hidden="1" spans="1:6">
      <c r="A274" s="19">
        <v>273</v>
      </c>
      <c r="B274" s="19" t="s">
        <v>1589</v>
      </c>
      <c r="C274" s="17">
        <v>0</v>
      </c>
      <c r="D274" s="20">
        <v>0</v>
      </c>
      <c r="E274" s="22">
        <v>0</v>
      </c>
      <c r="F274" s="18" t="s">
        <v>90</v>
      </c>
    </row>
    <row r="275" hidden="1" spans="1:6">
      <c r="A275" s="19">
        <v>274</v>
      </c>
      <c r="B275" s="19" t="s">
        <v>1590</v>
      </c>
      <c r="C275" s="20">
        <v>0</v>
      </c>
      <c r="D275" s="20">
        <v>0</v>
      </c>
      <c r="E275" s="22">
        <v>0</v>
      </c>
      <c r="F275" s="18" t="s">
        <v>71</v>
      </c>
    </row>
    <row r="276" hidden="1" spans="1:6">
      <c r="A276" s="19">
        <v>275</v>
      </c>
      <c r="B276" s="19" t="s">
        <v>1319</v>
      </c>
      <c r="C276" s="17">
        <v>2</v>
      </c>
      <c r="D276" s="20">
        <v>0</v>
      </c>
      <c r="E276" s="22">
        <v>0</v>
      </c>
      <c r="F276" s="18" t="s">
        <v>1438</v>
      </c>
    </row>
    <row r="277" hidden="1" spans="1:6">
      <c r="A277" s="19">
        <v>276</v>
      </c>
      <c r="B277" s="19" t="s">
        <v>1591</v>
      </c>
      <c r="C277" s="17">
        <v>1</v>
      </c>
      <c r="D277" s="20">
        <v>0</v>
      </c>
      <c r="E277" s="22">
        <v>0</v>
      </c>
      <c r="F277" s="18" t="s">
        <v>90</v>
      </c>
    </row>
    <row r="278" hidden="1" spans="1:6">
      <c r="A278" s="19">
        <v>277</v>
      </c>
      <c r="B278" s="19" t="s">
        <v>1074</v>
      </c>
      <c r="C278" s="17">
        <v>3</v>
      </c>
      <c r="D278" s="17">
        <v>2</v>
      </c>
      <c r="E278" s="22">
        <v>0</v>
      </c>
      <c r="F278" s="18" t="s">
        <v>90</v>
      </c>
    </row>
    <row r="279" hidden="1" spans="1:6">
      <c r="A279" s="19">
        <v>278</v>
      </c>
      <c r="B279" s="19" t="s">
        <v>1592</v>
      </c>
      <c r="C279" s="20">
        <v>0</v>
      </c>
      <c r="D279" s="17">
        <v>2</v>
      </c>
      <c r="E279" s="22">
        <v>0</v>
      </c>
      <c r="F279" s="17" t="s">
        <v>90</v>
      </c>
    </row>
    <row r="280" hidden="1" spans="1:6">
      <c r="A280" s="19">
        <v>279</v>
      </c>
      <c r="B280" s="19" t="s">
        <v>1593</v>
      </c>
      <c r="C280" s="17">
        <v>1</v>
      </c>
      <c r="D280" s="17">
        <v>0</v>
      </c>
      <c r="E280" s="22">
        <v>0</v>
      </c>
      <c r="F280" s="26" t="s">
        <v>1441</v>
      </c>
    </row>
    <row r="281" hidden="1" spans="1:6">
      <c r="A281" s="19">
        <v>280</v>
      </c>
      <c r="B281" s="19" t="s">
        <v>1594</v>
      </c>
      <c r="C281" s="17">
        <v>0</v>
      </c>
      <c r="D281" s="20">
        <v>0</v>
      </c>
      <c r="E281" s="22">
        <v>0</v>
      </c>
      <c r="F281" s="18" t="s">
        <v>71</v>
      </c>
    </row>
    <row r="282" hidden="1" spans="1:6">
      <c r="A282" s="19">
        <v>281</v>
      </c>
      <c r="B282" s="27" t="s">
        <v>1124</v>
      </c>
      <c r="C282" s="20">
        <v>0</v>
      </c>
      <c r="D282" s="17">
        <v>5</v>
      </c>
      <c r="E282" s="22">
        <v>0</v>
      </c>
      <c r="F282" s="18" t="s">
        <v>90</v>
      </c>
    </row>
    <row r="283" hidden="1" spans="1:6">
      <c r="A283" s="19">
        <v>282</v>
      </c>
      <c r="B283" s="19" t="s">
        <v>1595</v>
      </c>
      <c r="C283" s="17">
        <v>0</v>
      </c>
      <c r="D283" s="20">
        <v>0</v>
      </c>
      <c r="E283" s="22">
        <v>0</v>
      </c>
      <c r="F283" s="18" t="s">
        <v>90</v>
      </c>
    </row>
    <row r="284" hidden="1" spans="1:6">
      <c r="A284" s="19">
        <v>283</v>
      </c>
      <c r="B284" s="19" t="s">
        <v>1596</v>
      </c>
      <c r="C284" s="17">
        <v>11</v>
      </c>
      <c r="D284" s="20">
        <v>0</v>
      </c>
      <c r="E284" s="22">
        <v>0</v>
      </c>
      <c r="F284" s="18" t="s">
        <v>1433</v>
      </c>
    </row>
    <row r="285" hidden="1" spans="1:6">
      <c r="A285" s="19">
        <v>284</v>
      </c>
      <c r="B285" s="19" t="s">
        <v>1597</v>
      </c>
      <c r="C285" s="17">
        <v>1</v>
      </c>
      <c r="D285" s="20">
        <v>0</v>
      </c>
      <c r="E285" s="22">
        <v>0</v>
      </c>
      <c r="F285" s="17" t="s">
        <v>1486</v>
      </c>
    </row>
    <row r="286" spans="1:6">
      <c r="A286" s="19">
        <v>285</v>
      </c>
      <c r="B286" s="19" t="s">
        <v>1037</v>
      </c>
      <c r="C286" s="17">
        <v>5</v>
      </c>
      <c r="D286" s="20">
        <v>0</v>
      </c>
      <c r="E286" s="22">
        <v>1</v>
      </c>
      <c r="F286" s="18" t="s">
        <v>71</v>
      </c>
    </row>
    <row r="287" hidden="1" spans="1:6">
      <c r="A287" s="19">
        <v>286</v>
      </c>
      <c r="B287" s="19" t="s">
        <v>1598</v>
      </c>
      <c r="C287" s="17">
        <v>3</v>
      </c>
      <c r="D287" s="20">
        <v>0</v>
      </c>
      <c r="E287" s="22">
        <v>0</v>
      </c>
      <c r="F287" s="18" t="s">
        <v>90</v>
      </c>
    </row>
    <row r="288" spans="1:6">
      <c r="A288" s="19">
        <v>287</v>
      </c>
      <c r="B288" s="19" t="s">
        <v>1599</v>
      </c>
      <c r="C288" s="17">
        <v>1</v>
      </c>
      <c r="D288" s="20">
        <v>0</v>
      </c>
      <c r="E288" s="22">
        <v>1</v>
      </c>
      <c r="F288" s="18" t="s">
        <v>71</v>
      </c>
    </row>
    <row r="289" hidden="1" spans="1:6">
      <c r="A289" s="19">
        <v>288</v>
      </c>
      <c r="B289" s="19" t="s">
        <v>1600</v>
      </c>
      <c r="C289" s="17">
        <v>3</v>
      </c>
      <c r="D289" s="17">
        <v>0</v>
      </c>
      <c r="E289" s="21">
        <v>0</v>
      </c>
      <c r="F289" s="26" t="s">
        <v>1466</v>
      </c>
    </row>
    <row r="290" hidden="1" spans="1:6">
      <c r="A290" s="19">
        <v>289</v>
      </c>
      <c r="B290" s="19" t="s">
        <v>1601</v>
      </c>
      <c r="C290" s="17">
        <v>0</v>
      </c>
      <c r="D290" s="20">
        <v>0</v>
      </c>
      <c r="E290" s="22">
        <v>0</v>
      </c>
      <c r="F290" s="17" t="s">
        <v>90</v>
      </c>
    </row>
    <row r="291" hidden="1" spans="1:6">
      <c r="A291" s="19">
        <v>290</v>
      </c>
      <c r="B291" s="19" t="s">
        <v>1602</v>
      </c>
      <c r="C291" s="17">
        <v>2</v>
      </c>
      <c r="D291" s="20">
        <v>0</v>
      </c>
      <c r="E291" s="22">
        <v>0</v>
      </c>
      <c r="F291" s="17" t="s">
        <v>90</v>
      </c>
    </row>
    <row r="292" hidden="1" spans="1:6">
      <c r="A292" s="19">
        <v>291</v>
      </c>
      <c r="B292" s="19" t="s">
        <v>1603</v>
      </c>
      <c r="C292" s="17">
        <v>3</v>
      </c>
      <c r="D292" s="17">
        <v>2</v>
      </c>
      <c r="E292" s="22">
        <v>0</v>
      </c>
      <c r="F292" s="18" t="s">
        <v>90</v>
      </c>
    </row>
    <row r="293" hidden="1" spans="1:6">
      <c r="A293" s="19">
        <v>292</v>
      </c>
      <c r="B293" s="19" t="s">
        <v>1328</v>
      </c>
      <c r="C293" s="20">
        <v>0</v>
      </c>
      <c r="D293" s="20">
        <v>0</v>
      </c>
      <c r="E293" s="22">
        <v>0</v>
      </c>
      <c r="F293" s="18" t="s">
        <v>1438</v>
      </c>
    </row>
    <row r="294" hidden="1" spans="1:6">
      <c r="A294" s="19">
        <v>293</v>
      </c>
      <c r="B294" s="19" t="s">
        <v>1604</v>
      </c>
      <c r="C294" s="17">
        <v>7</v>
      </c>
      <c r="D294" s="20">
        <v>0</v>
      </c>
      <c r="E294" s="22">
        <v>0</v>
      </c>
      <c r="F294" s="18" t="s">
        <v>90</v>
      </c>
    </row>
    <row r="295" hidden="1" spans="1:6">
      <c r="A295" s="19">
        <v>294</v>
      </c>
      <c r="B295" s="19" t="s">
        <v>1605</v>
      </c>
      <c r="C295" s="17">
        <v>1</v>
      </c>
      <c r="D295" s="20">
        <v>0</v>
      </c>
      <c r="E295" s="22">
        <v>0</v>
      </c>
      <c r="F295" s="18" t="s">
        <v>71</v>
      </c>
    </row>
    <row r="296" hidden="1" spans="1:6">
      <c r="A296" s="19">
        <v>295</v>
      </c>
      <c r="B296" s="19" t="s">
        <v>1029</v>
      </c>
      <c r="C296" s="17">
        <v>2</v>
      </c>
      <c r="D296" s="17">
        <v>6</v>
      </c>
      <c r="E296" s="22">
        <v>0</v>
      </c>
      <c r="F296" s="18" t="s">
        <v>1428</v>
      </c>
    </row>
    <row r="297" hidden="1" spans="1:6">
      <c r="A297" s="19">
        <v>296</v>
      </c>
      <c r="B297" s="19" t="s">
        <v>1066</v>
      </c>
      <c r="C297" s="17">
        <v>1</v>
      </c>
      <c r="D297" s="17">
        <v>2</v>
      </c>
      <c r="E297" s="22">
        <v>0</v>
      </c>
      <c r="F297" s="18" t="s">
        <v>90</v>
      </c>
    </row>
    <row r="298" hidden="1" spans="1:6">
      <c r="A298" s="19">
        <v>297</v>
      </c>
      <c r="B298" s="19" t="s">
        <v>1606</v>
      </c>
      <c r="C298" s="17">
        <v>1</v>
      </c>
      <c r="D298" s="20">
        <v>0</v>
      </c>
      <c r="E298" s="22">
        <v>0</v>
      </c>
      <c r="F298" s="24" t="s">
        <v>90</v>
      </c>
    </row>
    <row r="299" hidden="1" spans="1:6">
      <c r="A299" s="19">
        <v>298</v>
      </c>
      <c r="B299" s="19" t="s">
        <v>1031</v>
      </c>
      <c r="C299" s="17">
        <v>1</v>
      </c>
      <c r="D299" s="20">
        <v>0</v>
      </c>
      <c r="E299" s="22">
        <v>0</v>
      </c>
      <c r="F299" s="18" t="s">
        <v>71</v>
      </c>
    </row>
    <row r="300" hidden="1" spans="1:6">
      <c r="A300" s="19">
        <v>299</v>
      </c>
      <c r="B300" s="19" t="s">
        <v>1330</v>
      </c>
      <c r="C300" s="17">
        <v>2</v>
      </c>
      <c r="D300" s="20">
        <v>0</v>
      </c>
      <c r="E300" s="22">
        <v>0</v>
      </c>
      <c r="F300" s="18" t="s">
        <v>71</v>
      </c>
    </row>
    <row r="301" hidden="1" spans="1:6">
      <c r="A301" s="19">
        <v>300</v>
      </c>
      <c r="B301" s="19" t="s">
        <v>1607</v>
      </c>
      <c r="C301" s="17">
        <v>1</v>
      </c>
      <c r="D301" s="20">
        <v>0</v>
      </c>
      <c r="E301" s="22">
        <v>0</v>
      </c>
      <c r="F301" s="18" t="s">
        <v>1438</v>
      </c>
    </row>
    <row r="302" spans="1:6">
      <c r="A302" s="19">
        <v>301</v>
      </c>
      <c r="B302" s="19" t="s">
        <v>1608</v>
      </c>
      <c r="C302" s="17">
        <v>2</v>
      </c>
      <c r="D302" s="17">
        <v>1</v>
      </c>
      <c r="E302" s="21">
        <v>1</v>
      </c>
      <c r="F302" s="18" t="s">
        <v>90</v>
      </c>
    </row>
    <row r="303" hidden="1" spans="1:6">
      <c r="A303" s="19">
        <v>302</v>
      </c>
      <c r="B303" s="19" t="s">
        <v>1609</v>
      </c>
      <c r="C303" s="17">
        <v>1</v>
      </c>
      <c r="D303" s="17">
        <v>2</v>
      </c>
      <c r="E303" s="21">
        <v>0</v>
      </c>
      <c r="F303" s="26" t="s">
        <v>1610</v>
      </c>
    </row>
    <row r="304" hidden="1" spans="1:6">
      <c r="A304" s="19">
        <v>303</v>
      </c>
      <c r="B304" s="19" t="s">
        <v>1340</v>
      </c>
      <c r="C304" s="17">
        <v>3</v>
      </c>
      <c r="D304" s="17">
        <v>10</v>
      </c>
      <c r="E304" s="22">
        <v>0</v>
      </c>
      <c r="F304" s="18" t="s">
        <v>1438</v>
      </c>
    </row>
    <row r="305" hidden="1" spans="1:6">
      <c r="A305" s="19">
        <v>304</v>
      </c>
      <c r="B305" s="19" t="s">
        <v>1611</v>
      </c>
      <c r="C305" s="17">
        <v>1</v>
      </c>
      <c r="D305" s="17">
        <v>9</v>
      </c>
      <c r="E305" s="22">
        <v>0</v>
      </c>
      <c r="F305" s="18" t="s">
        <v>1433</v>
      </c>
    </row>
    <row r="306" hidden="1" spans="1:6">
      <c r="A306" s="19">
        <v>305</v>
      </c>
      <c r="B306" s="19" t="s">
        <v>1612</v>
      </c>
      <c r="C306" s="17">
        <v>0</v>
      </c>
      <c r="D306" s="17">
        <v>0</v>
      </c>
      <c r="E306" s="22">
        <v>0</v>
      </c>
      <c r="F306" s="18" t="s">
        <v>71</v>
      </c>
    </row>
    <row r="307" hidden="1" spans="1:6">
      <c r="A307" s="19">
        <v>306</v>
      </c>
      <c r="B307" s="19" t="s">
        <v>1613</v>
      </c>
      <c r="C307" s="20">
        <v>0</v>
      </c>
      <c r="D307" s="17">
        <v>3</v>
      </c>
      <c r="E307" s="22">
        <v>0</v>
      </c>
      <c r="F307" s="18" t="s">
        <v>71</v>
      </c>
    </row>
    <row r="308" hidden="1" spans="1:6">
      <c r="A308" s="19">
        <v>307</v>
      </c>
      <c r="B308" s="19" t="s">
        <v>1614</v>
      </c>
      <c r="C308" s="20">
        <v>0</v>
      </c>
      <c r="D308" s="17">
        <v>6</v>
      </c>
      <c r="E308" s="22">
        <v>0</v>
      </c>
      <c r="F308" s="18" t="s">
        <v>71</v>
      </c>
    </row>
    <row r="309" hidden="1" spans="1:6">
      <c r="A309" s="19">
        <v>308</v>
      </c>
      <c r="B309" s="19" t="s">
        <v>1615</v>
      </c>
      <c r="C309" s="17">
        <v>1</v>
      </c>
      <c r="D309" s="17">
        <v>1</v>
      </c>
      <c r="E309" s="22">
        <v>0</v>
      </c>
      <c r="F309" s="18" t="s">
        <v>90</v>
      </c>
    </row>
    <row r="310" hidden="1" spans="1:6">
      <c r="A310" s="19">
        <v>309</v>
      </c>
      <c r="B310" s="19" t="s">
        <v>1332</v>
      </c>
      <c r="C310" s="17">
        <v>5</v>
      </c>
      <c r="D310" s="20">
        <v>0</v>
      </c>
      <c r="E310" s="22">
        <v>0</v>
      </c>
      <c r="F310" s="18" t="s">
        <v>90</v>
      </c>
    </row>
    <row r="311" hidden="1" spans="1:6">
      <c r="A311" s="19">
        <v>310</v>
      </c>
      <c r="B311" s="19" t="s">
        <v>1616</v>
      </c>
      <c r="C311" s="20">
        <v>0</v>
      </c>
      <c r="D311" s="17">
        <v>10</v>
      </c>
      <c r="E311" s="22">
        <v>0</v>
      </c>
      <c r="F311" s="18" t="s">
        <v>1433</v>
      </c>
    </row>
    <row r="312" hidden="1" spans="1:6">
      <c r="A312" s="19">
        <v>311</v>
      </c>
      <c r="B312" s="19" t="s">
        <v>1617</v>
      </c>
      <c r="C312" s="17">
        <v>2</v>
      </c>
      <c r="D312" s="17">
        <v>2</v>
      </c>
      <c r="E312" s="22">
        <v>0</v>
      </c>
      <c r="F312" s="18" t="s">
        <v>90</v>
      </c>
    </row>
    <row r="313" hidden="1" spans="1:6">
      <c r="A313" s="19">
        <v>312</v>
      </c>
      <c r="B313" s="19" t="s">
        <v>1334</v>
      </c>
      <c r="C313" s="20">
        <v>0</v>
      </c>
      <c r="D313" s="20">
        <v>0</v>
      </c>
      <c r="E313" s="22">
        <v>0</v>
      </c>
      <c r="F313" s="18" t="s">
        <v>1433</v>
      </c>
    </row>
    <row r="314" hidden="1" spans="1:6">
      <c r="A314" s="19">
        <v>313</v>
      </c>
      <c r="B314" s="19" t="s">
        <v>1618</v>
      </c>
      <c r="C314" s="17">
        <v>0</v>
      </c>
      <c r="D314" s="17">
        <v>0</v>
      </c>
      <c r="E314" s="21">
        <v>0</v>
      </c>
      <c r="F314" s="26" t="s">
        <v>1463</v>
      </c>
    </row>
    <row r="315" hidden="1" spans="1:6">
      <c r="A315" s="19">
        <v>314</v>
      </c>
      <c r="B315" s="19" t="s">
        <v>1619</v>
      </c>
      <c r="C315" s="20">
        <v>0</v>
      </c>
      <c r="D315" s="20">
        <v>0</v>
      </c>
      <c r="E315" s="22">
        <v>0</v>
      </c>
      <c r="F315" s="18" t="s">
        <v>90</v>
      </c>
    </row>
    <row r="316" hidden="1" spans="1:6">
      <c r="A316" s="19">
        <v>315</v>
      </c>
      <c r="B316" s="19" t="s">
        <v>1620</v>
      </c>
      <c r="C316" s="17">
        <v>2</v>
      </c>
      <c r="D316" s="17">
        <v>0</v>
      </c>
      <c r="E316" s="21">
        <v>0</v>
      </c>
      <c r="F316" s="26" t="s">
        <v>1463</v>
      </c>
    </row>
    <row r="317" hidden="1" spans="1:6">
      <c r="A317" s="19">
        <v>316</v>
      </c>
      <c r="B317" s="19" t="s">
        <v>1338</v>
      </c>
      <c r="C317" s="17">
        <v>1</v>
      </c>
      <c r="D317" s="20">
        <v>0</v>
      </c>
      <c r="E317" s="22">
        <v>0</v>
      </c>
      <c r="F317" s="18" t="s">
        <v>71</v>
      </c>
    </row>
    <row r="318" hidden="1" spans="1:6">
      <c r="A318" s="19">
        <v>317</v>
      </c>
      <c r="B318" s="19" t="s">
        <v>1621</v>
      </c>
      <c r="C318" s="17">
        <v>2</v>
      </c>
      <c r="D318" s="20">
        <v>0</v>
      </c>
      <c r="E318" s="22">
        <v>0</v>
      </c>
      <c r="F318" s="18" t="s">
        <v>71</v>
      </c>
    </row>
    <row r="319" hidden="1" spans="1:6">
      <c r="A319" s="19">
        <v>318</v>
      </c>
      <c r="B319" s="19" t="s">
        <v>1622</v>
      </c>
      <c r="C319" s="20">
        <v>0</v>
      </c>
      <c r="D319" s="20">
        <v>0</v>
      </c>
      <c r="E319" s="22">
        <v>0</v>
      </c>
      <c r="F319" s="18" t="s">
        <v>90</v>
      </c>
    </row>
    <row r="320" hidden="1" spans="1:6">
      <c r="A320" s="19">
        <v>319</v>
      </c>
      <c r="B320" s="19" t="s">
        <v>1623</v>
      </c>
      <c r="C320" s="17">
        <v>1</v>
      </c>
      <c r="D320" s="20">
        <v>0</v>
      </c>
      <c r="E320" s="22">
        <v>0</v>
      </c>
      <c r="F320" s="18" t="s">
        <v>1476</v>
      </c>
    </row>
    <row r="321" hidden="1" spans="1:6">
      <c r="A321" s="19">
        <v>320</v>
      </c>
      <c r="B321" s="19" t="s">
        <v>1624</v>
      </c>
      <c r="C321" s="17">
        <v>0</v>
      </c>
      <c r="D321" s="20">
        <v>0</v>
      </c>
      <c r="E321" s="22">
        <v>0</v>
      </c>
      <c r="F321" s="18" t="s">
        <v>90</v>
      </c>
    </row>
    <row r="322" hidden="1" spans="1:6">
      <c r="A322" s="19">
        <v>321</v>
      </c>
      <c r="B322" s="19" t="s">
        <v>1625</v>
      </c>
      <c r="C322" s="20">
        <v>0</v>
      </c>
      <c r="D322" s="20">
        <v>0</v>
      </c>
      <c r="E322" s="22">
        <v>0</v>
      </c>
      <c r="F322" s="18" t="s">
        <v>90</v>
      </c>
    </row>
    <row r="323" hidden="1" spans="1:6">
      <c r="A323" s="19">
        <v>322</v>
      </c>
      <c r="B323" s="19" t="s">
        <v>1626</v>
      </c>
      <c r="C323" s="17">
        <v>1</v>
      </c>
      <c r="D323" s="20">
        <v>0</v>
      </c>
      <c r="E323" s="22">
        <v>0</v>
      </c>
      <c r="F323" s="18" t="s">
        <v>90</v>
      </c>
    </row>
    <row r="324" hidden="1" spans="1:6">
      <c r="A324" s="19">
        <v>323</v>
      </c>
      <c r="B324" s="19" t="s">
        <v>1627</v>
      </c>
      <c r="C324" s="17">
        <v>0</v>
      </c>
      <c r="D324" s="17">
        <v>0</v>
      </c>
      <c r="E324" s="21">
        <v>0</v>
      </c>
      <c r="F324" s="18" t="s">
        <v>1428</v>
      </c>
    </row>
    <row r="325" hidden="1" spans="1:6">
      <c r="A325" s="19">
        <v>324</v>
      </c>
      <c r="B325" s="19" t="s">
        <v>1321</v>
      </c>
      <c r="C325" s="20">
        <v>0</v>
      </c>
      <c r="D325" s="17">
        <v>0</v>
      </c>
      <c r="E325" s="22">
        <v>0</v>
      </c>
      <c r="F325" s="18" t="s">
        <v>1438</v>
      </c>
    </row>
    <row r="326" hidden="1" spans="1:6">
      <c r="A326" s="19">
        <v>325</v>
      </c>
      <c r="B326" s="19" t="s">
        <v>1628</v>
      </c>
      <c r="C326" s="20">
        <v>0</v>
      </c>
      <c r="D326" s="20">
        <v>0</v>
      </c>
      <c r="E326" s="22">
        <v>0</v>
      </c>
      <c r="F326" s="18" t="s">
        <v>1430</v>
      </c>
    </row>
    <row r="327" hidden="1" spans="1:6">
      <c r="A327" s="19">
        <v>326</v>
      </c>
      <c r="B327" s="19" t="s">
        <v>1629</v>
      </c>
      <c r="C327" s="17">
        <v>2</v>
      </c>
      <c r="D327" s="20">
        <v>0</v>
      </c>
      <c r="E327" s="22">
        <v>0</v>
      </c>
      <c r="F327" s="17" t="s">
        <v>90</v>
      </c>
    </row>
    <row r="328" hidden="1" spans="1:6">
      <c r="A328" s="19">
        <v>327</v>
      </c>
      <c r="B328" s="19" t="s">
        <v>1630</v>
      </c>
      <c r="C328" s="17">
        <v>2</v>
      </c>
      <c r="D328" s="20">
        <v>0</v>
      </c>
      <c r="E328" s="22">
        <v>0</v>
      </c>
      <c r="F328" s="17" t="s">
        <v>90</v>
      </c>
    </row>
    <row r="329" hidden="1" spans="1:6">
      <c r="A329" s="19">
        <v>328</v>
      </c>
      <c r="B329" s="19" t="s">
        <v>1631</v>
      </c>
      <c r="C329" s="17">
        <v>2</v>
      </c>
      <c r="D329" s="17">
        <v>10</v>
      </c>
      <c r="E329" s="21">
        <v>0</v>
      </c>
      <c r="F329" s="26" t="s">
        <v>1466</v>
      </c>
    </row>
    <row r="330" hidden="1" spans="1:6">
      <c r="A330" s="19">
        <v>329</v>
      </c>
      <c r="B330" s="19" t="s">
        <v>1342</v>
      </c>
      <c r="C330" s="20">
        <v>0</v>
      </c>
      <c r="D330" s="20">
        <v>0</v>
      </c>
      <c r="E330" s="22">
        <v>0</v>
      </c>
      <c r="F330" s="18" t="s">
        <v>90</v>
      </c>
    </row>
    <row r="331" hidden="1" spans="1:6">
      <c r="A331" s="19">
        <v>330</v>
      </c>
      <c r="B331" s="19" t="s">
        <v>1632</v>
      </c>
      <c r="C331" s="17">
        <v>0</v>
      </c>
      <c r="D331" s="17">
        <v>0</v>
      </c>
      <c r="E331" s="21">
        <v>0</v>
      </c>
      <c r="F331" s="26" t="s">
        <v>1466</v>
      </c>
    </row>
    <row r="332" hidden="1" spans="1:6">
      <c r="A332" s="19">
        <v>331</v>
      </c>
      <c r="B332" s="19" t="s">
        <v>1633</v>
      </c>
      <c r="C332" s="17">
        <v>2</v>
      </c>
      <c r="D332" s="20">
        <v>0</v>
      </c>
      <c r="E332" s="22">
        <v>0</v>
      </c>
      <c r="F332" s="18" t="s">
        <v>1428</v>
      </c>
    </row>
    <row r="333" hidden="1" spans="1:6">
      <c r="A333" s="19">
        <v>332</v>
      </c>
      <c r="B333" s="19" t="s">
        <v>1634</v>
      </c>
      <c r="C333" s="17">
        <v>0</v>
      </c>
      <c r="D333" s="20">
        <v>0</v>
      </c>
      <c r="E333" s="22">
        <v>0</v>
      </c>
      <c r="F333" s="18" t="s">
        <v>1430</v>
      </c>
    </row>
    <row r="334" hidden="1" spans="1:6">
      <c r="A334" s="19">
        <v>333</v>
      </c>
      <c r="B334" s="27" t="s">
        <v>1125</v>
      </c>
      <c r="C334" s="17">
        <v>3</v>
      </c>
      <c r="D334" s="17">
        <v>6</v>
      </c>
      <c r="E334" s="22">
        <v>0</v>
      </c>
      <c r="F334" s="18" t="s">
        <v>71</v>
      </c>
    </row>
    <row r="335" hidden="1" spans="1:6">
      <c r="A335" s="19">
        <v>334</v>
      </c>
      <c r="B335" s="19" t="s">
        <v>1348</v>
      </c>
      <c r="C335" s="17">
        <v>2</v>
      </c>
      <c r="D335" s="20">
        <v>0</v>
      </c>
      <c r="E335" s="22">
        <v>0</v>
      </c>
      <c r="F335" s="18" t="s">
        <v>90</v>
      </c>
    </row>
    <row r="336" hidden="1" spans="1:6">
      <c r="A336" s="19">
        <v>335</v>
      </c>
      <c r="B336" s="19" t="s">
        <v>1635</v>
      </c>
      <c r="C336" s="17">
        <v>0</v>
      </c>
      <c r="D336" s="17">
        <v>0</v>
      </c>
      <c r="E336" s="21">
        <v>0</v>
      </c>
      <c r="F336" s="26" t="s">
        <v>1463</v>
      </c>
    </row>
    <row r="337" hidden="1" spans="1:6">
      <c r="A337" s="19">
        <v>336</v>
      </c>
      <c r="B337" s="19" t="s">
        <v>1350</v>
      </c>
      <c r="C337" s="17">
        <v>2</v>
      </c>
      <c r="D337" s="17">
        <v>2</v>
      </c>
      <c r="E337" s="22">
        <v>0</v>
      </c>
      <c r="F337" s="18" t="s">
        <v>90</v>
      </c>
    </row>
    <row r="338" hidden="1" spans="1:6">
      <c r="A338" s="19">
        <v>337</v>
      </c>
      <c r="B338" s="19" t="s">
        <v>1636</v>
      </c>
      <c r="C338" s="17">
        <v>1</v>
      </c>
      <c r="D338" s="20">
        <v>0</v>
      </c>
      <c r="E338" s="22">
        <v>0</v>
      </c>
      <c r="F338" s="18" t="s">
        <v>90</v>
      </c>
    </row>
    <row r="339" hidden="1" spans="1:6">
      <c r="A339" s="19">
        <v>338</v>
      </c>
      <c r="B339" s="19" t="s">
        <v>1637</v>
      </c>
      <c r="C339" s="17">
        <v>1</v>
      </c>
      <c r="D339" s="20">
        <v>0</v>
      </c>
      <c r="E339" s="22">
        <v>0</v>
      </c>
      <c r="F339" s="18" t="s">
        <v>1428</v>
      </c>
    </row>
    <row r="340" hidden="1" spans="1:6">
      <c r="A340" s="19">
        <v>339</v>
      </c>
      <c r="B340" s="19" t="s">
        <v>1638</v>
      </c>
      <c r="C340" s="17">
        <v>1</v>
      </c>
      <c r="D340" s="17">
        <v>0</v>
      </c>
      <c r="E340" s="21">
        <v>0</v>
      </c>
      <c r="F340" s="26" t="s">
        <v>1463</v>
      </c>
    </row>
    <row r="341" hidden="1" spans="1:6">
      <c r="A341" s="19">
        <v>340</v>
      </c>
      <c r="B341" s="19" t="s">
        <v>1639</v>
      </c>
      <c r="C341" s="17">
        <v>2</v>
      </c>
      <c r="D341" s="20">
        <v>0</v>
      </c>
      <c r="E341" s="22">
        <v>0</v>
      </c>
      <c r="F341" s="18" t="s">
        <v>71</v>
      </c>
    </row>
    <row r="342" hidden="1" spans="1:6">
      <c r="A342" s="19">
        <v>341</v>
      </c>
      <c r="B342" s="19" t="s">
        <v>1640</v>
      </c>
      <c r="C342" s="20">
        <v>0</v>
      </c>
      <c r="D342" s="17">
        <v>4</v>
      </c>
      <c r="E342" s="22">
        <v>0</v>
      </c>
      <c r="F342" s="18" t="s">
        <v>71</v>
      </c>
    </row>
    <row r="343" hidden="1" spans="1:6">
      <c r="A343" s="19">
        <v>342</v>
      </c>
      <c r="B343" s="19" t="s">
        <v>1641</v>
      </c>
      <c r="C343" s="20">
        <v>0</v>
      </c>
      <c r="D343" s="20">
        <v>0</v>
      </c>
      <c r="E343" s="22">
        <v>0</v>
      </c>
      <c r="F343" s="17" t="s">
        <v>71</v>
      </c>
    </row>
    <row r="344" hidden="1" spans="1:6">
      <c r="A344" s="19">
        <v>343</v>
      </c>
      <c r="B344" s="19" t="s">
        <v>1642</v>
      </c>
      <c r="C344" s="20">
        <v>0</v>
      </c>
      <c r="D344" s="20">
        <v>0</v>
      </c>
      <c r="E344" s="22">
        <v>0</v>
      </c>
      <c r="F344" s="18" t="s">
        <v>71</v>
      </c>
    </row>
    <row r="345" hidden="1" spans="1:6">
      <c r="A345" s="19">
        <v>344</v>
      </c>
      <c r="B345" s="19" t="s">
        <v>1643</v>
      </c>
      <c r="C345" s="17">
        <v>4</v>
      </c>
      <c r="D345" s="17">
        <v>7</v>
      </c>
      <c r="E345" s="22">
        <v>0</v>
      </c>
      <c r="F345" s="18" t="s">
        <v>1433</v>
      </c>
    </row>
    <row r="346" spans="1:6">
      <c r="A346" s="19">
        <v>345</v>
      </c>
      <c r="B346" s="19" t="s">
        <v>1644</v>
      </c>
      <c r="C346" s="17">
        <v>1</v>
      </c>
      <c r="D346" s="20">
        <v>0</v>
      </c>
      <c r="E346" s="21">
        <v>1</v>
      </c>
      <c r="F346" s="17" t="s">
        <v>90</v>
      </c>
    </row>
    <row r="347" hidden="1" spans="1:6">
      <c r="A347" s="19">
        <v>346</v>
      </c>
      <c r="B347" s="19" t="s">
        <v>1645</v>
      </c>
      <c r="C347" s="20">
        <v>0</v>
      </c>
      <c r="D347" s="20">
        <v>0</v>
      </c>
      <c r="E347" s="22">
        <v>0</v>
      </c>
      <c r="F347" s="18" t="s">
        <v>71</v>
      </c>
    </row>
    <row r="348" hidden="1" spans="1:6">
      <c r="A348" s="19">
        <v>347</v>
      </c>
      <c r="B348" s="19" t="s">
        <v>1646</v>
      </c>
      <c r="C348" s="20">
        <v>0</v>
      </c>
      <c r="D348" s="20">
        <v>0</v>
      </c>
      <c r="E348" s="22">
        <v>0</v>
      </c>
      <c r="F348" s="17" t="s">
        <v>71</v>
      </c>
    </row>
    <row r="349" hidden="1" spans="1:6">
      <c r="A349" s="19">
        <v>348</v>
      </c>
      <c r="B349" s="19" t="s">
        <v>1647</v>
      </c>
      <c r="C349" s="17">
        <v>1</v>
      </c>
      <c r="D349" s="20">
        <v>0</v>
      </c>
      <c r="E349" s="22">
        <v>0</v>
      </c>
      <c r="F349" s="18" t="s">
        <v>90</v>
      </c>
    </row>
    <row r="350" hidden="1" spans="1:6">
      <c r="A350" s="19">
        <v>349</v>
      </c>
      <c r="B350" s="19" t="s">
        <v>1082</v>
      </c>
      <c r="C350" s="20">
        <v>0</v>
      </c>
      <c r="D350" s="17">
        <v>2</v>
      </c>
      <c r="E350" s="22">
        <v>0</v>
      </c>
      <c r="F350" s="18" t="s">
        <v>90</v>
      </c>
    </row>
    <row r="351" hidden="1" spans="1:6">
      <c r="A351" s="19">
        <v>350</v>
      </c>
      <c r="B351" s="19" t="s">
        <v>1352</v>
      </c>
      <c r="C351" s="17">
        <v>2</v>
      </c>
      <c r="D351" s="17">
        <v>8</v>
      </c>
      <c r="E351" s="22">
        <v>0</v>
      </c>
      <c r="F351" s="18" t="s">
        <v>1438</v>
      </c>
    </row>
    <row r="352" hidden="1" spans="1:6">
      <c r="A352" s="19">
        <v>351</v>
      </c>
      <c r="B352" s="19" t="s">
        <v>1648</v>
      </c>
      <c r="C352" s="20">
        <v>0</v>
      </c>
      <c r="D352" s="20">
        <v>0</v>
      </c>
      <c r="E352" s="22">
        <v>0</v>
      </c>
      <c r="F352" s="18" t="s">
        <v>71</v>
      </c>
    </row>
    <row r="353" hidden="1" spans="1:6">
      <c r="A353" s="19">
        <v>352</v>
      </c>
      <c r="B353" s="19" t="s">
        <v>1649</v>
      </c>
      <c r="C353" s="17">
        <v>1</v>
      </c>
      <c r="D353" s="17">
        <v>0</v>
      </c>
      <c r="E353" s="21">
        <v>0</v>
      </c>
      <c r="F353" s="26" t="s">
        <v>1466</v>
      </c>
    </row>
    <row r="354" hidden="1" spans="1:6">
      <c r="A354" s="19">
        <v>353</v>
      </c>
      <c r="B354" s="19" t="s">
        <v>1650</v>
      </c>
      <c r="C354" s="20">
        <v>0</v>
      </c>
      <c r="D354" s="20">
        <v>0</v>
      </c>
      <c r="E354" s="22">
        <v>0</v>
      </c>
      <c r="F354" s="18" t="s">
        <v>90</v>
      </c>
    </row>
    <row r="355" hidden="1" spans="1:6">
      <c r="A355" s="19">
        <v>354</v>
      </c>
      <c r="B355" s="19" t="s">
        <v>1651</v>
      </c>
      <c r="C355" s="17">
        <v>0</v>
      </c>
      <c r="D355" s="17">
        <v>0</v>
      </c>
      <c r="E355" s="21">
        <v>0</v>
      </c>
      <c r="F355" s="26" t="s">
        <v>1463</v>
      </c>
    </row>
    <row r="356" hidden="1" spans="1:6">
      <c r="A356" s="19">
        <v>355</v>
      </c>
      <c r="B356" s="19" t="s">
        <v>1652</v>
      </c>
      <c r="C356" s="17">
        <v>0</v>
      </c>
      <c r="D356" s="17">
        <v>2</v>
      </c>
      <c r="E356" s="22">
        <v>0</v>
      </c>
      <c r="F356" s="18" t="s">
        <v>71</v>
      </c>
    </row>
    <row r="357" hidden="1" spans="1:6">
      <c r="A357" s="19">
        <v>356</v>
      </c>
      <c r="B357" s="19" t="s">
        <v>1354</v>
      </c>
      <c r="C357" s="20">
        <v>0</v>
      </c>
      <c r="D357" s="17">
        <v>3</v>
      </c>
      <c r="E357" s="22">
        <v>0</v>
      </c>
      <c r="F357" s="18" t="s">
        <v>90</v>
      </c>
    </row>
    <row r="358" hidden="1" spans="1:6">
      <c r="A358" s="19">
        <v>357</v>
      </c>
      <c r="B358" s="19" t="s">
        <v>1653</v>
      </c>
      <c r="C358" s="20">
        <v>0</v>
      </c>
      <c r="D358" s="20">
        <v>0</v>
      </c>
      <c r="E358" s="22">
        <v>0</v>
      </c>
      <c r="F358" s="18" t="s">
        <v>71</v>
      </c>
    </row>
    <row r="359" hidden="1" spans="1:6">
      <c r="A359" s="19">
        <v>358</v>
      </c>
      <c r="B359" s="19" t="s">
        <v>1654</v>
      </c>
      <c r="C359" s="20">
        <v>0</v>
      </c>
      <c r="D359" s="17">
        <v>0</v>
      </c>
      <c r="E359" s="22">
        <v>0</v>
      </c>
      <c r="F359" s="18" t="s">
        <v>71</v>
      </c>
    </row>
    <row r="360" hidden="1" spans="1:6">
      <c r="A360" s="19">
        <v>359</v>
      </c>
      <c r="B360" s="19" t="s">
        <v>1655</v>
      </c>
      <c r="C360" s="20">
        <v>0</v>
      </c>
      <c r="D360" s="20">
        <v>0</v>
      </c>
      <c r="E360" s="22">
        <v>0</v>
      </c>
      <c r="F360" s="17" t="s">
        <v>71</v>
      </c>
    </row>
    <row r="361" hidden="1" spans="1:6">
      <c r="A361" s="19">
        <v>360</v>
      </c>
      <c r="B361" s="19" t="s">
        <v>1656</v>
      </c>
      <c r="C361" s="20">
        <v>0</v>
      </c>
      <c r="D361" s="20">
        <v>0</v>
      </c>
      <c r="E361" s="22">
        <v>0</v>
      </c>
      <c r="F361" s="17" t="s">
        <v>90</v>
      </c>
    </row>
    <row r="362" hidden="1" spans="1:6">
      <c r="A362" s="19">
        <v>361</v>
      </c>
      <c r="B362" s="19" t="s">
        <v>1657</v>
      </c>
      <c r="C362" s="17">
        <v>0</v>
      </c>
      <c r="D362" s="20">
        <v>0</v>
      </c>
      <c r="E362" s="22">
        <v>0</v>
      </c>
      <c r="F362" s="18" t="s">
        <v>90</v>
      </c>
    </row>
    <row r="363" hidden="1" spans="1:6">
      <c r="A363" s="19">
        <v>362</v>
      </c>
      <c r="B363" s="19" t="s">
        <v>1658</v>
      </c>
      <c r="C363" s="17">
        <v>0</v>
      </c>
      <c r="D363" s="17">
        <v>0</v>
      </c>
      <c r="E363" s="21">
        <v>0</v>
      </c>
      <c r="F363" s="26" t="s">
        <v>1463</v>
      </c>
    </row>
  </sheetData>
  <autoFilter ref="A1:E363">
    <filterColumn colId="4">
      <filters>
        <filter val="1"/>
        <filter val="2"/>
        <filter val="12"/>
        <filter val="3"/>
        <filter val="4"/>
        <filter val="14"/>
        <filter val="5"/>
        <filter val="6"/>
        <filter val="7"/>
        <filter val="8"/>
        <filter val="9"/>
      </filters>
    </filterColumn>
    <extLst/>
  </autoFilter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4"/>
  <sheetViews>
    <sheetView tabSelected="1" workbookViewId="0">
      <selection activeCell="C9" sqref="C9"/>
    </sheetView>
  </sheetViews>
  <sheetFormatPr defaultColWidth="9" defaultRowHeight="22.5" outlineLevelCol="2"/>
  <cols>
    <col min="1" max="1" width="10.625" style="1" customWidth="1"/>
    <col min="2" max="2" width="10.625" style="2" customWidth="1"/>
    <col min="3" max="3" width="68.875" style="3" customWidth="1"/>
    <col min="4" max="16384" width="76" style="3"/>
  </cols>
  <sheetData>
    <row r="1" ht="61" customHeight="1" spans="1:3">
      <c r="A1" s="4" t="s">
        <v>1659</v>
      </c>
      <c r="B1" s="5"/>
      <c r="C1" s="5"/>
    </row>
    <row r="2" ht="37" customHeight="1" spans="1:3">
      <c r="A2" s="6" t="s">
        <v>1421</v>
      </c>
      <c r="B2" s="6" t="s">
        <v>1660</v>
      </c>
      <c r="C2" s="6" t="s">
        <v>1114</v>
      </c>
    </row>
    <row r="3" ht="33" customHeight="1" spans="1:3">
      <c r="A3" s="7" t="s">
        <v>1661</v>
      </c>
      <c r="B3" s="8"/>
      <c r="C3" s="9"/>
    </row>
    <row r="4" ht="23" customHeight="1" spans="1:3">
      <c r="A4" s="10">
        <v>1</v>
      </c>
      <c r="B4" s="11" t="s">
        <v>1157</v>
      </c>
      <c r="C4" s="12" t="s">
        <v>1662</v>
      </c>
    </row>
    <row r="5" ht="23" customHeight="1" spans="1:3">
      <c r="A5" s="10">
        <v>2</v>
      </c>
      <c r="B5" s="11" t="s">
        <v>1157</v>
      </c>
      <c r="C5" s="12" t="s">
        <v>1663</v>
      </c>
    </row>
    <row r="6" ht="23" customHeight="1" spans="1:3">
      <c r="A6" s="10">
        <v>3</v>
      </c>
      <c r="B6" s="11" t="s">
        <v>1157</v>
      </c>
      <c r="C6" s="12" t="s">
        <v>1505</v>
      </c>
    </row>
    <row r="7" ht="23" customHeight="1" spans="1:3">
      <c r="A7" s="10">
        <v>4</v>
      </c>
      <c r="B7" s="11" t="s">
        <v>1157</v>
      </c>
      <c r="C7" s="12" t="s">
        <v>1664</v>
      </c>
    </row>
    <row r="8" ht="23" customHeight="1" spans="1:3">
      <c r="A8" s="10">
        <v>5</v>
      </c>
      <c r="B8" s="11" t="s">
        <v>1157</v>
      </c>
      <c r="C8" s="12" t="s">
        <v>1665</v>
      </c>
    </row>
    <row r="9" ht="23" customHeight="1" spans="1:3">
      <c r="A9" s="10">
        <v>6</v>
      </c>
      <c r="B9" s="11" t="s">
        <v>1157</v>
      </c>
      <c r="C9" s="12" t="s">
        <v>1666</v>
      </c>
    </row>
    <row r="10" ht="23" customHeight="1" spans="1:3">
      <c r="A10" s="10">
        <v>7</v>
      </c>
      <c r="B10" s="11" t="s">
        <v>1157</v>
      </c>
      <c r="C10" s="12" t="s">
        <v>1667</v>
      </c>
    </row>
    <row r="11" ht="23" customHeight="1" spans="1:3">
      <c r="A11" s="10">
        <v>8</v>
      </c>
      <c r="B11" s="11" t="s">
        <v>1157</v>
      </c>
      <c r="C11" s="12" t="s">
        <v>1668</v>
      </c>
    </row>
    <row r="12" ht="23" customHeight="1" spans="1:3">
      <c r="A12" s="10">
        <v>9</v>
      </c>
      <c r="B12" s="11" t="s">
        <v>1157</v>
      </c>
      <c r="C12" s="12" t="s">
        <v>1450</v>
      </c>
    </row>
    <row r="13" ht="23" customHeight="1" spans="1:3">
      <c r="A13" s="10">
        <v>10</v>
      </c>
      <c r="B13" s="11" t="s">
        <v>1157</v>
      </c>
      <c r="C13" s="12" t="s">
        <v>1669</v>
      </c>
    </row>
    <row r="14" ht="23" customHeight="1" spans="1:3">
      <c r="A14" s="10">
        <v>11</v>
      </c>
      <c r="B14" s="11" t="s">
        <v>1157</v>
      </c>
      <c r="C14" s="12" t="s">
        <v>1670</v>
      </c>
    </row>
    <row r="15" ht="23" customHeight="1" spans="1:3">
      <c r="A15" s="10">
        <v>12</v>
      </c>
      <c r="B15" s="11" t="s">
        <v>977</v>
      </c>
      <c r="C15" s="12" t="s">
        <v>1671</v>
      </c>
    </row>
    <row r="16" ht="23" customHeight="1" spans="1:3">
      <c r="A16" s="10">
        <v>13</v>
      </c>
      <c r="B16" s="11" t="s">
        <v>977</v>
      </c>
      <c r="C16" s="12" t="s">
        <v>1672</v>
      </c>
    </row>
    <row r="17" ht="23" customHeight="1" spans="1:3">
      <c r="A17" s="10">
        <v>14</v>
      </c>
      <c r="B17" s="11" t="s">
        <v>977</v>
      </c>
      <c r="C17" s="12" t="s">
        <v>1673</v>
      </c>
    </row>
    <row r="18" ht="23" customHeight="1" spans="1:3">
      <c r="A18" s="10">
        <v>15</v>
      </c>
      <c r="B18" s="11" t="s">
        <v>1181</v>
      </c>
      <c r="C18" s="12" t="s">
        <v>1674</v>
      </c>
    </row>
    <row r="19" ht="23" customHeight="1" spans="1:3">
      <c r="A19" s="10">
        <v>16</v>
      </c>
      <c r="B19" s="11" t="s">
        <v>1181</v>
      </c>
      <c r="C19" s="12" t="s">
        <v>1675</v>
      </c>
    </row>
    <row r="20" ht="23" customHeight="1" spans="1:3">
      <c r="A20" s="10">
        <v>17</v>
      </c>
      <c r="B20" s="11" t="s">
        <v>1181</v>
      </c>
      <c r="C20" s="12" t="s">
        <v>1676</v>
      </c>
    </row>
    <row r="21" ht="23" customHeight="1" spans="1:3">
      <c r="A21" s="10">
        <v>18</v>
      </c>
      <c r="B21" s="11" t="s">
        <v>1197</v>
      </c>
      <c r="C21" s="12" t="s">
        <v>1677</v>
      </c>
    </row>
    <row r="22" ht="23" customHeight="1" spans="1:3">
      <c r="A22" s="10">
        <v>19</v>
      </c>
      <c r="B22" s="11" t="s">
        <v>1197</v>
      </c>
      <c r="C22" s="12" t="s">
        <v>1678</v>
      </c>
    </row>
    <row r="23" ht="23" customHeight="1" spans="1:3">
      <c r="A23" s="10">
        <v>20</v>
      </c>
      <c r="B23" s="11" t="s">
        <v>1197</v>
      </c>
      <c r="C23" s="12" t="s">
        <v>1679</v>
      </c>
    </row>
    <row r="24" ht="23" customHeight="1" spans="1:3">
      <c r="A24" s="10">
        <v>21</v>
      </c>
      <c r="B24" s="11" t="s">
        <v>1146</v>
      </c>
      <c r="C24" s="12" t="s">
        <v>1680</v>
      </c>
    </row>
    <row r="25" ht="23" customHeight="1" spans="1:3">
      <c r="A25" s="10">
        <v>22</v>
      </c>
      <c r="B25" s="11" t="s">
        <v>1146</v>
      </c>
      <c r="C25" s="12" t="s">
        <v>1681</v>
      </c>
    </row>
    <row r="26" ht="23" customHeight="1" spans="1:3">
      <c r="A26" s="10">
        <v>23</v>
      </c>
      <c r="B26" s="11" t="s">
        <v>1168</v>
      </c>
      <c r="C26" s="12" t="s">
        <v>1528</v>
      </c>
    </row>
    <row r="27" ht="23" customHeight="1" spans="1:3">
      <c r="A27" s="10">
        <v>24</v>
      </c>
      <c r="B27" s="11" t="s">
        <v>1168</v>
      </c>
      <c r="C27" s="12" t="s">
        <v>1682</v>
      </c>
    </row>
    <row r="28" ht="23" customHeight="1" spans="1:3">
      <c r="A28" s="10">
        <v>25</v>
      </c>
      <c r="B28" s="11" t="s">
        <v>1168</v>
      </c>
      <c r="C28" s="12" t="s">
        <v>1683</v>
      </c>
    </row>
    <row r="29" ht="23" customHeight="1" spans="1:3">
      <c r="A29" s="10">
        <v>26</v>
      </c>
      <c r="B29" s="11" t="s">
        <v>1168</v>
      </c>
      <c r="C29" s="12" t="s">
        <v>1684</v>
      </c>
    </row>
    <row r="30" ht="23" customHeight="1" spans="1:3">
      <c r="A30" s="10">
        <v>27</v>
      </c>
      <c r="B30" s="11" t="s">
        <v>1028</v>
      </c>
      <c r="C30" s="12" t="s">
        <v>1086</v>
      </c>
    </row>
    <row r="31" ht="23" customHeight="1" spans="1:3">
      <c r="A31" s="10">
        <v>28</v>
      </c>
      <c r="B31" s="11" t="s">
        <v>1028</v>
      </c>
      <c r="C31" s="12" t="s">
        <v>1049</v>
      </c>
    </row>
    <row r="32" ht="23" customHeight="1" spans="1:3">
      <c r="A32" s="10">
        <v>29</v>
      </c>
      <c r="B32" s="11" t="s">
        <v>1028</v>
      </c>
      <c r="C32" s="12" t="s">
        <v>1685</v>
      </c>
    </row>
    <row r="33" ht="23" customHeight="1" spans="1:3">
      <c r="A33" s="10">
        <v>30</v>
      </c>
      <c r="B33" s="11" t="s">
        <v>1028</v>
      </c>
      <c r="C33" s="12" t="s">
        <v>1052</v>
      </c>
    </row>
    <row r="34" ht="23" customHeight="1" spans="1:3">
      <c r="A34" s="10">
        <v>31</v>
      </c>
      <c r="B34" s="11" t="s">
        <v>1154</v>
      </c>
      <c r="C34" s="12" t="s">
        <v>1686</v>
      </c>
    </row>
    <row r="35" ht="23" customHeight="1" spans="1:3">
      <c r="A35" s="10">
        <v>32</v>
      </c>
      <c r="B35" s="11" t="s">
        <v>1154</v>
      </c>
      <c r="C35" s="12" t="s">
        <v>1687</v>
      </c>
    </row>
    <row r="36" ht="23" customHeight="1" spans="1:3">
      <c r="A36" s="10">
        <v>33</v>
      </c>
      <c r="B36" s="11" t="s">
        <v>1154</v>
      </c>
      <c r="C36" s="12" t="s">
        <v>1688</v>
      </c>
    </row>
    <row r="37" ht="23" customHeight="1" spans="1:3">
      <c r="A37" s="10">
        <v>34</v>
      </c>
      <c r="B37" s="11" t="s">
        <v>1154</v>
      </c>
      <c r="C37" s="12" t="s">
        <v>1548</v>
      </c>
    </row>
    <row r="38" ht="23" customHeight="1" spans="1:3">
      <c r="A38" s="10">
        <v>35</v>
      </c>
      <c r="B38" s="11" t="s">
        <v>1154</v>
      </c>
      <c r="C38" s="12" t="s">
        <v>1689</v>
      </c>
    </row>
    <row r="39" ht="23" customHeight="1" spans="1:3">
      <c r="A39" s="10">
        <v>36</v>
      </c>
      <c r="B39" s="11" t="s">
        <v>1154</v>
      </c>
      <c r="C39" s="12" t="s">
        <v>1690</v>
      </c>
    </row>
    <row r="40" ht="23" customHeight="1" spans="1:3">
      <c r="A40" s="10">
        <v>37</v>
      </c>
      <c r="B40" s="11" t="s">
        <v>1142</v>
      </c>
      <c r="C40" s="12" t="s">
        <v>1691</v>
      </c>
    </row>
    <row r="41" ht="23" customHeight="1" spans="1:3">
      <c r="A41" s="10">
        <v>38</v>
      </c>
      <c r="B41" s="11" t="s">
        <v>1268</v>
      </c>
      <c r="C41" s="12" t="s">
        <v>1692</v>
      </c>
    </row>
    <row r="42" ht="23" customHeight="1" spans="1:3">
      <c r="A42" s="10">
        <v>39</v>
      </c>
      <c r="B42" s="11" t="s">
        <v>1268</v>
      </c>
      <c r="C42" s="12" t="s">
        <v>1693</v>
      </c>
    </row>
    <row r="43" ht="23" customHeight="1" spans="1:3">
      <c r="A43" s="10">
        <v>40</v>
      </c>
      <c r="B43" s="11" t="s">
        <v>1268</v>
      </c>
      <c r="C43" s="12" t="s">
        <v>1694</v>
      </c>
    </row>
    <row r="44" ht="23" customHeight="1" spans="1:3">
      <c r="A44" s="10">
        <v>41</v>
      </c>
      <c r="B44" s="11" t="s">
        <v>1279</v>
      </c>
      <c r="C44" s="12" t="s">
        <v>1695</v>
      </c>
    </row>
    <row r="45" ht="23" customHeight="1" spans="1:3">
      <c r="A45" s="10">
        <v>42</v>
      </c>
      <c r="B45" s="11" t="s">
        <v>1151</v>
      </c>
      <c r="C45" s="12" t="s">
        <v>1474</v>
      </c>
    </row>
    <row r="46" ht="23" customHeight="1" spans="1:3">
      <c r="A46" s="10">
        <v>43</v>
      </c>
      <c r="B46" s="11" t="s">
        <v>1151</v>
      </c>
      <c r="C46" s="12" t="s">
        <v>1555</v>
      </c>
    </row>
    <row r="47" ht="23" customHeight="1" spans="1:3">
      <c r="A47" s="10">
        <v>44</v>
      </c>
      <c r="B47" s="11" t="s">
        <v>1151</v>
      </c>
      <c r="C47" s="12" t="s">
        <v>1696</v>
      </c>
    </row>
    <row r="48" ht="23" customHeight="1" spans="1:3">
      <c r="A48" s="10">
        <v>45</v>
      </c>
      <c r="B48" s="11" t="s">
        <v>1151</v>
      </c>
      <c r="C48" s="12" t="s">
        <v>1236</v>
      </c>
    </row>
    <row r="49" ht="23" customHeight="1" spans="1:3">
      <c r="A49" s="10">
        <v>46</v>
      </c>
      <c r="B49" s="11" t="s">
        <v>1019</v>
      </c>
      <c r="C49" s="12" t="s">
        <v>1697</v>
      </c>
    </row>
    <row r="50" ht="23" customHeight="1" spans="1:3">
      <c r="A50" s="10">
        <v>47</v>
      </c>
      <c r="B50" s="11" t="s">
        <v>1255</v>
      </c>
      <c r="C50" s="12" t="s">
        <v>1698</v>
      </c>
    </row>
    <row r="51" ht="23" customHeight="1" spans="1:3">
      <c r="A51" s="10">
        <v>48</v>
      </c>
      <c r="B51" s="11" t="s">
        <v>1255</v>
      </c>
      <c r="C51" s="12" t="s">
        <v>1699</v>
      </c>
    </row>
    <row r="52" ht="23" customHeight="1" spans="1:3">
      <c r="A52" s="10">
        <v>49</v>
      </c>
      <c r="B52" s="11" t="s">
        <v>1255</v>
      </c>
      <c r="C52" s="12" t="s">
        <v>1700</v>
      </c>
    </row>
    <row r="53" ht="23" customHeight="1" spans="1:3">
      <c r="A53" s="10">
        <v>50</v>
      </c>
      <c r="B53" s="11" t="s">
        <v>1255</v>
      </c>
      <c r="C53" s="12" t="s">
        <v>1701</v>
      </c>
    </row>
    <row r="54" ht="39" customHeight="1" spans="1:3">
      <c r="A54" s="7" t="s">
        <v>1702</v>
      </c>
      <c r="B54" s="8"/>
      <c r="C54" s="13"/>
    </row>
    <row r="55" ht="23" customHeight="1" spans="1:3">
      <c r="A55" s="10">
        <v>1</v>
      </c>
      <c r="B55" s="11" t="s">
        <v>1157</v>
      </c>
      <c r="C55" s="12" t="s">
        <v>1703</v>
      </c>
    </row>
    <row r="56" ht="23" customHeight="1" spans="1:3">
      <c r="A56" s="10">
        <v>2</v>
      </c>
      <c r="B56" s="11" t="s">
        <v>1157</v>
      </c>
      <c r="C56" s="12" t="s">
        <v>1704</v>
      </c>
    </row>
    <row r="57" ht="23" customHeight="1" spans="1:3">
      <c r="A57" s="10">
        <v>3</v>
      </c>
      <c r="B57" s="11" t="s">
        <v>1157</v>
      </c>
      <c r="C57" s="12" t="s">
        <v>1705</v>
      </c>
    </row>
    <row r="58" ht="23" customHeight="1" spans="1:3">
      <c r="A58" s="10">
        <v>4</v>
      </c>
      <c r="B58" s="11" t="s">
        <v>1157</v>
      </c>
      <c r="C58" s="12" t="s">
        <v>1706</v>
      </c>
    </row>
    <row r="59" ht="23" customHeight="1" spans="1:3">
      <c r="A59" s="10">
        <v>5</v>
      </c>
      <c r="B59" s="11" t="s">
        <v>1157</v>
      </c>
      <c r="C59" s="12" t="s">
        <v>1707</v>
      </c>
    </row>
    <row r="60" ht="23" customHeight="1" spans="1:3">
      <c r="A60" s="10">
        <v>6</v>
      </c>
      <c r="B60" s="11" t="s">
        <v>1157</v>
      </c>
      <c r="C60" s="12" t="s">
        <v>1708</v>
      </c>
    </row>
    <row r="61" ht="23" customHeight="1" spans="1:3">
      <c r="A61" s="10">
        <v>7</v>
      </c>
      <c r="B61" s="11" t="s">
        <v>1157</v>
      </c>
      <c r="C61" s="12" t="s">
        <v>1709</v>
      </c>
    </row>
    <row r="62" ht="23" customHeight="1" spans="1:3">
      <c r="A62" s="10">
        <v>8</v>
      </c>
      <c r="B62" s="11" t="s">
        <v>1157</v>
      </c>
      <c r="C62" s="12" t="s">
        <v>1710</v>
      </c>
    </row>
    <row r="63" ht="23" customHeight="1" spans="1:3">
      <c r="A63" s="10">
        <v>9</v>
      </c>
      <c r="B63" s="11" t="s">
        <v>1157</v>
      </c>
      <c r="C63" s="12" t="s">
        <v>1711</v>
      </c>
    </row>
    <row r="64" ht="23" customHeight="1" spans="1:3">
      <c r="A64" s="10">
        <v>10</v>
      </c>
      <c r="B64" s="11" t="s">
        <v>1157</v>
      </c>
      <c r="C64" s="12" t="s">
        <v>1712</v>
      </c>
    </row>
    <row r="65" ht="23" customHeight="1" spans="1:3">
      <c r="A65" s="10">
        <v>11</v>
      </c>
      <c r="B65" s="11" t="s">
        <v>1157</v>
      </c>
      <c r="C65" s="12" t="s">
        <v>1713</v>
      </c>
    </row>
    <row r="66" ht="23" customHeight="1" spans="1:3">
      <c r="A66" s="10">
        <v>12</v>
      </c>
      <c r="B66" s="11" t="s">
        <v>1157</v>
      </c>
      <c r="C66" s="12" t="s">
        <v>1714</v>
      </c>
    </row>
    <row r="67" ht="23" customHeight="1" spans="1:3">
      <c r="A67" s="10">
        <v>13</v>
      </c>
      <c r="B67" s="11" t="s">
        <v>1157</v>
      </c>
      <c r="C67" s="12" t="s">
        <v>1715</v>
      </c>
    </row>
    <row r="68" ht="23" customHeight="1" spans="1:3">
      <c r="A68" s="10">
        <v>14</v>
      </c>
      <c r="B68" s="11" t="s">
        <v>1157</v>
      </c>
      <c r="C68" s="12" t="s">
        <v>1716</v>
      </c>
    </row>
    <row r="69" ht="23" customHeight="1" spans="1:3">
      <c r="A69" s="10">
        <v>15</v>
      </c>
      <c r="B69" s="11" t="s">
        <v>977</v>
      </c>
      <c r="C69" s="12" t="s">
        <v>1717</v>
      </c>
    </row>
    <row r="70" ht="23" customHeight="1" spans="1:3">
      <c r="A70" s="10">
        <v>16</v>
      </c>
      <c r="B70" s="11" t="s">
        <v>977</v>
      </c>
      <c r="C70" s="12" t="s">
        <v>1718</v>
      </c>
    </row>
    <row r="71" ht="23" customHeight="1" spans="1:3">
      <c r="A71" s="10">
        <v>17</v>
      </c>
      <c r="B71" s="11" t="s">
        <v>977</v>
      </c>
      <c r="C71" s="12" t="s">
        <v>1719</v>
      </c>
    </row>
    <row r="72" ht="23" customHeight="1" spans="1:3">
      <c r="A72" s="10">
        <v>18</v>
      </c>
      <c r="B72" s="11" t="s">
        <v>977</v>
      </c>
      <c r="C72" s="12" t="s">
        <v>1720</v>
      </c>
    </row>
    <row r="73" ht="23" customHeight="1" spans="1:3">
      <c r="A73" s="10">
        <v>19</v>
      </c>
      <c r="B73" s="11" t="s">
        <v>977</v>
      </c>
      <c r="C73" s="12" t="s">
        <v>1721</v>
      </c>
    </row>
    <row r="74" ht="23" customHeight="1" spans="1:3">
      <c r="A74" s="10">
        <v>20</v>
      </c>
      <c r="B74" s="11" t="s">
        <v>1181</v>
      </c>
      <c r="C74" s="12" t="s">
        <v>1722</v>
      </c>
    </row>
    <row r="75" ht="23" customHeight="1" spans="1:3">
      <c r="A75" s="10">
        <v>21</v>
      </c>
      <c r="B75" s="11" t="s">
        <v>1181</v>
      </c>
      <c r="C75" s="12" t="s">
        <v>1498</v>
      </c>
    </row>
    <row r="76" ht="23" customHeight="1" spans="1:3">
      <c r="A76" s="10">
        <v>22</v>
      </c>
      <c r="B76" s="11" t="s">
        <v>1197</v>
      </c>
      <c r="C76" s="12" t="s">
        <v>1308</v>
      </c>
    </row>
    <row r="77" ht="23" customHeight="1" spans="1:3">
      <c r="A77" s="10">
        <v>23</v>
      </c>
      <c r="B77" s="11" t="s">
        <v>1197</v>
      </c>
      <c r="C77" s="12" t="s">
        <v>1723</v>
      </c>
    </row>
    <row r="78" ht="23" customHeight="1" spans="1:3">
      <c r="A78" s="10">
        <v>24</v>
      </c>
      <c r="B78" s="11" t="s">
        <v>1197</v>
      </c>
      <c r="C78" s="12" t="s">
        <v>1724</v>
      </c>
    </row>
    <row r="79" ht="23" customHeight="1" spans="1:3">
      <c r="A79" s="10">
        <v>25</v>
      </c>
      <c r="B79" s="11" t="s">
        <v>1197</v>
      </c>
      <c r="C79" s="12" t="s">
        <v>1436</v>
      </c>
    </row>
    <row r="80" ht="23" customHeight="1" spans="1:3">
      <c r="A80" s="10">
        <v>26</v>
      </c>
      <c r="B80" s="11" t="s">
        <v>1146</v>
      </c>
      <c r="C80" s="12" t="s">
        <v>1725</v>
      </c>
    </row>
    <row r="81" ht="23" customHeight="1" spans="1:3">
      <c r="A81" s="10">
        <v>27</v>
      </c>
      <c r="B81" s="11" t="s">
        <v>1146</v>
      </c>
      <c r="C81" s="12" t="s">
        <v>1726</v>
      </c>
    </row>
    <row r="82" ht="23" customHeight="1" spans="1:3">
      <c r="A82" s="10">
        <v>28</v>
      </c>
      <c r="B82" s="11" t="s">
        <v>1146</v>
      </c>
      <c r="C82" s="12" t="s">
        <v>1572</v>
      </c>
    </row>
    <row r="83" ht="23" customHeight="1" spans="1:3">
      <c r="A83" s="10">
        <v>29</v>
      </c>
      <c r="B83" s="11" t="s">
        <v>1146</v>
      </c>
      <c r="C83" s="12" t="s">
        <v>1727</v>
      </c>
    </row>
    <row r="84" ht="23" customHeight="1" spans="1:3">
      <c r="A84" s="10">
        <v>30</v>
      </c>
      <c r="B84" s="11" t="s">
        <v>1146</v>
      </c>
      <c r="C84" s="12" t="s">
        <v>1728</v>
      </c>
    </row>
    <row r="85" ht="23" customHeight="1" spans="1:3">
      <c r="A85" s="10">
        <v>31</v>
      </c>
      <c r="B85" s="11" t="s">
        <v>1168</v>
      </c>
      <c r="C85" s="12" t="s">
        <v>1729</v>
      </c>
    </row>
    <row r="86" ht="23" customHeight="1" spans="1:3">
      <c r="A86" s="10">
        <v>32</v>
      </c>
      <c r="B86" s="11" t="s">
        <v>1168</v>
      </c>
      <c r="C86" s="12" t="s">
        <v>1730</v>
      </c>
    </row>
    <row r="87" ht="23" customHeight="1" spans="1:3">
      <c r="A87" s="10">
        <v>33</v>
      </c>
      <c r="B87" s="11" t="s">
        <v>1168</v>
      </c>
      <c r="C87" s="12" t="s">
        <v>1731</v>
      </c>
    </row>
    <row r="88" ht="23" customHeight="1" spans="1:3">
      <c r="A88" s="10">
        <v>34</v>
      </c>
      <c r="B88" s="11" t="s">
        <v>1168</v>
      </c>
      <c r="C88" s="12" t="s">
        <v>1732</v>
      </c>
    </row>
    <row r="89" ht="23" customHeight="1" spans="1:3">
      <c r="A89" s="10">
        <v>35</v>
      </c>
      <c r="B89" s="11" t="s">
        <v>1028</v>
      </c>
      <c r="C89" s="12" t="s">
        <v>1733</v>
      </c>
    </row>
    <row r="90" ht="23" customHeight="1" spans="1:3">
      <c r="A90" s="10">
        <v>36</v>
      </c>
      <c r="B90" s="11" t="s">
        <v>1028</v>
      </c>
      <c r="C90" s="12" t="s">
        <v>1734</v>
      </c>
    </row>
    <row r="91" ht="23" customHeight="1" spans="1:3">
      <c r="A91" s="10">
        <v>37</v>
      </c>
      <c r="B91" s="11" t="s">
        <v>1028</v>
      </c>
      <c r="C91" s="12" t="s">
        <v>1735</v>
      </c>
    </row>
    <row r="92" ht="23" customHeight="1" spans="1:3">
      <c r="A92" s="10">
        <v>38</v>
      </c>
      <c r="B92" s="11" t="s">
        <v>1028</v>
      </c>
      <c r="C92" s="12" t="s">
        <v>1736</v>
      </c>
    </row>
    <row r="93" ht="23" customHeight="1" spans="1:3">
      <c r="A93" s="10">
        <v>39</v>
      </c>
      <c r="B93" s="11" t="s">
        <v>1028</v>
      </c>
      <c r="C93" s="12" t="s">
        <v>1737</v>
      </c>
    </row>
    <row r="94" ht="23" customHeight="1" spans="1:3">
      <c r="A94" s="10">
        <v>40</v>
      </c>
      <c r="B94" s="11" t="s">
        <v>1154</v>
      </c>
      <c r="C94" s="12" t="s">
        <v>1738</v>
      </c>
    </row>
    <row r="95" ht="23" customHeight="1" spans="1:3">
      <c r="A95" s="10">
        <v>41</v>
      </c>
      <c r="B95" s="11" t="s">
        <v>1154</v>
      </c>
      <c r="C95" s="12" t="s">
        <v>1739</v>
      </c>
    </row>
    <row r="96" ht="23" customHeight="1" spans="1:3">
      <c r="A96" s="10">
        <v>42</v>
      </c>
      <c r="B96" s="11" t="s">
        <v>1142</v>
      </c>
      <c r="C96" s="12" t="s">
        <v>1740</v>
      </c>
    </row>
    <row r="97" ht="23" customHeight="1" spans="1:3">
      <c r="A97" s="10">
        <v>43</v>
      </c>
      <c r="B97" s="11" t="s">
        <v>1142</v>
      </c>
      <c r="C97" s="12" t="s">
        <v>1741</v>
      </c>
    </row>
    <row r="98" ht="23" customHeight="1" spans="1:3">
      <c r="A98" s="10">
        <v>44</v>
      </c>
      <c r="B98" s="11" t="s">
        <v>1279</v>
      </c>
      <c r="C98" s="12" t="s">
        <v>1742</v>
      </c>
    </row>
    <row r="99" ht="23" customHeight="1" spans="1:3">
      <c r="A99" s="10">
        <v>45</v>
      </c>
      <c r="B99" s="11" t="s">
        <v>1138</v>
      </c>
      <c r="C99" s="12" t="s">
        <v>1743</v>
      </c>
    </row>
    <row r="100" ht="23" customHeight="1" spans="1:3">
      <c r="A100" s="10">
        <v>46</v>
      </c>
      <c r="B100" s="11" t="s">
        <v>1138</v>
      </c>
      <c r="C100" s="12" t="s">
        <v>1744</v>
      </c>
    </row>
    <row r="101" ht="23" customHeight="1" spans="1:3">
      <c r="A101" s="10">
        <v>47</v>
      </c>
      <c r="B101" s="11" t="s">
        <v>1138</v>
      </c>
      <c r="C101" s="12" t="s">
        <v>1745</v>
      </c>
    </row>
    <row r="102" ht="23" customHeight="1" spans="1:3">
      <c r="A102" s="10">
        <v>48</v>
      </c>
      <c r="B102" s="11" t="s">
        <v>1255</v>
      </c>
      <c r="C102" s="12" t="s">
        <v>1746</v>
      </c>
    </row>
    <row r="103" ht="23" customHeight="1" spans="1:3">
      <c r="A103" s="10">
        <v>49</v>
      </c>
      <c r="B103" s="11" t="s">
        <v>1255</v>
      </c>
      <c r="C103" s="12" t="s">
        <v>1747</v>
      </c>
    </row>
    <row r="104" ht="23" customHeight="1" spans="1:3">
      <c r="A104" s="10">
        <v>50</v>
      </c>
      <c r="B104" s="11" t="s">
        <v>1284</v>
      </c>
      <c r="C104" s="12" t="s">
        <v>1748</v>
      </c>
    </row>
  </sheetData>
  <sortState ref="A3:C102">
    <sortCondition ref="B3"/>
  </sortState>
  <mergeCells count="3">
    <mergeCell ref="A1:C1"/>
    <mergeCell ref="A3:C3"/>
    <mergeCell ref="A54:C5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行业类别</vt:lpstr>
      <vt:lpstr>Sheet2</vt:lpstr>
      <vt:lpstr>汇总表</vt:lpstr>
      <vt:lpstr>分数计算总表</vt:lpstr>
      <vt:lpstr>选中的企业</vt:lpstr>
      <vt:lpstr>评分标准-原</vt:lpstr>
      <vt:lpstr>Sheet1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魏先生</dc:creator>
  <cp:lastModifiedBy>顿悟见性</cp:lastModifiedBy>
  <dcterms:created xsi:type="dcterms:W3CDTF">2018-02-23T07:43:00Z</dcterms:created>
  <dcterms:modified xsi:type="dcterms:W3CDTF">2019-01-07T10:33:06Z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